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6423"/>
  <workbookPr codeName="ThisWorkbook" autoCompressPictures="0"/>
  <bookViews>
    <workbookView xWindow="0" yWindow="0" windowWidth="19200" windowHeight="7320"/>
  </bookViews>
  <sheets>
    <sheet name="Form" sheetId="4" r:id="rId1"/>
    <sheet name="Form Validation" sheetId="11" state="veryHidden" r:id="rId2"/>
    <sheet name="Form Check Box" sheetId="13" state="veryHidden" r:id="rId3"/>
    <sheet name="Form Drop Down" sheetId="12" state="veryHidden" r:id="rId4"/>
    <sheet name="Supplier Type &amp; DD" sheetId="10" r:id="rId5"/>
  </sheets>
  <definedNames>
    <definedName name="_CB01" comment="Check Box Validation - CB01">'Form Check Box'!$D$2</definedName>
    <definedName name="_CB01_01">'Form Check Box'!$D$4</definedName>
    <definedName name="_CB01_02">'Form Check Box'!$D$5</definedName>
    <definedName name="_CB01_03">'Form Check Box'!$D$6</definedName>
    <definedName name="_CB01_04">'Form Check Box'!$D$7</definedName>
    <definedName name="_CB01_05">'Form Check Box'!$D$8</definedName>
    <definedName name="_CB01_06">'Form Check Box'!$D$9</definedName>
    <definedName name="_CB02">'Form Check Box'!$D$11</definedName>
    <definedName name="_CB02_01">'Form Check Box'!$D$13</definedName>
    <definedName name="_CB02_02">'Form Check Box'!$D$14</definedName>
    <definedName name="_CB02_03">'Form Check Box'!$D$15</definedName>
    <definedName name="_CB02_04">'Form Check Box'!$D$16</definedName>
    <definedName name="_CB02_05">'Form Check Box'!$D$17</definedName>
    <definedName name="_CB02_06">'Form Check Box'!$D$18</definedName>
    <definedName name="_CB02_07">'Form Check Box'!$D$19</definedName>
    <definedName name="_CB02_08">'Form Check Box'!$D$20</definedName>
    <definedName name="_CB02_09">'Form Check Box'!$D$21</definedName>
    <definedName name="_CB02_10">'Form Check Box'!$D$22</definedName>
    <definedName name="_CB02_11">'Form Check Box'!$D$23</definedName>
    <definedName name="_CB03">'Form Check Box'!$D$33</definedName>
    <definedName name="_CB03_01">'Form Check Box'!$D$35</definedName>
    <definedName name="_CB03_02">'Form Check Box'!$D$36</definedName>
    <definedName name="_CB03_03">'Form Check Box'!$D$37</definedName>
    <definedName name="_CB04">'Form Check Box'!$D$39</definedName>
    <definedName name="_CB04_01">'Form Check Box'!$D$41</definedName>
    <definedName name="_CB04_02">'Form Check Box'!$D$42</definedName>
    <definedName name="_CB05">'Form Check Box'!$D$44</definedName>
    <definedName name="_CB05_01">'Form Check Box'!$D$46</definedName>
    <definedName name="_CB05_02">'Form Check Box'!$D$47</definedName>
    <definedName name="_CB05_03">'Form Check Box'!$D$48</definedName>
    <definedName name="_CB05_04">'Form Check Box'!$D$49</definedName>
    <definedName name="_CB05_05">'Form Check Box'!$D$50</definedName>
    <definedName name="_CB06">'Form Check Box'!$D$52</definedName>
    <definedName name="_CB06_01">'Form Check Box'!$D$54</definedName>
    <definedName name="_CB06_02">'Form Check Box'!$D$55</definedName>
    <definedName name="_CB06_03">'Form Check Box'!$D$56</definedName>
    <definedName name="_CB06_04">'Form Check Box'!$D$57</definedName>
    <definedName name="_CB06_05">'Form Check Box'!$D$58</definedName>
    <definedName name="_CB07">'Form Check Box'!$D$60</definedName>
    <definedName name="_CB07_01">'Form Check Box'!$D$62</definedName>
    <definedName name="_CB07_02">'Form Check Box'!$D$63</definedName>
    <definedName name="_CB08">'Form Check Box'!#REF!</definedName>
    <definedName name="_CB08_01">'Form Check Box'!#REF!</definedName>
    <definedName name="_CB08_02">'Form Check Box'!#REF!</definedName>
    <definedName name="_CB09">'Form Check Box'!$D$66</definedName>
    <definedName name="_CB09_01">'Form Check Box'!$D$68</definedName>
    <definedName name="_CB09_02">'Form Check Box'!$D$69</definedName>
    <definedName name="_CB09_03">'Form Check Box'!$D$70</definedName>
    <definedName name="_CB10">'Form Check Box'!$D$72</definedName>
    <definedName name="_CB10_01">'Form Check Box'!$D$74</definedName>
    <definedName name="_CB10_02">'Form Check Box'!$D$75</definedName>
    <definedName name="_CB11">'Form Check Box'!$D$77</definedName>
    <definedName name="_CB11_01">'Form Check Box'!$D$79</definedName>
    <definedName name="_CB11_02">'Form Check Box'!$D$80</definedName>
    <definedName name="_CB12">'Form Check Box'!$D$82</definedName>
    <definedName name="_CB12_01">'Form Check Box'!$D$84</definedName>
    <definedName name="_CB12_02">'Form Check Box'!$D$85</definedName>
    <definedName name="_CB13">'Form Check Box'!$D$87</definedName>
    <definedName name="_CB13_01">'Form Check Box'!$D$89</definedName>
    <definedName name="_CB13_02">'Form Check Box'!$D$90</definedName>
    <definedName name="_CB14">'Form Check Box'!$D$92</definedName>
    <definedName name="_CB14_01">'Form Check Box'!$D$94</definedName>
    <definedName name="_CB14_02">'Form Check Box'!$D$95</definedName>
    <definedName name="_CB15">'Form Check Box'!$D$97</definedName>
    <definedName name="_CB15_01">'Form Check Box'!$D$99</definedName>
    <definedName name="_CB15_02">'Form Check Box'!$D$100</definedName>
    <definedName name="_CB16">'Form Check Box'!$D$102</definedName>
    <definedName name="_CB16_01">'Form Check Box'!$D$104</definedName>
    <definedName name="_CB16_02">'Form Check Box'!$D$105</definedName>
    <definedName name="_CB17">'Form Check Box'!$D$107</definedName>
    <definedName name="_CB17_01">'Form Check Box'!$D$109</definedName>
    <definedName name="_CB17_02">'Form Check Box'!$D$110</definedName>
    <definedName name="_CB18">'Form Check Box'!$D$112</definedName>
    <definedName name="_CB18_01">'Form Check Box'!$D$114</definedName>
    <definedName name="_CB18_02">'Form Check Box'!$D$115</definedName>
    <definedName name="_CB19">'Form Check Box'!$D$117</definedName>
    <definedName name="_CB19_01">'Form Check Box'!$D$119</definedName>
    <definedName name="_CB19_02">'Form Check Box'!$D$120</definedName>
    <definedName name="_CB20">'Form Check Box'!$D$122</definedName>
    <definedName name="_CB20_01">'Form Check Box'!$D$124</definedName>
    <definedName name="_CB20_02">'Form Check Box'!$D$125</definedName>
    <definedName name="_CB21">'Form Check Box'!$D$127</definedName>
    <definedName name="_CB21_01">'Form Check Box'!$D$129</definedName>
    <definedName name="_CB21_02">'Form Check Box'!$D$130</definedName>
    <definedName name="_CB22">'Form Check Box'!$D$132</definedName>
    <definedName name="_CB22_01">'Form Check Box'!$D$134</definedName>
    <definedName name="_CB22_02">'Form Check Box'!$D$135</definedName>
    <definedName name="_DD01">'Form Drop Down'!$B$3:$B$8</definedName>
    <definedName name="_DD02">'Form Drop Down'!$D$3:$D$5</definedName>
    <definedName name="_DD03">'Form Drop Down'!$F$3:$F$7</definedName>
    <definedName name="_DD04">'Form Drop Down'!$H$3:$H$24</definedName>
    <definedName name="_DD05">'Form Drop Down'!$K$3:$K$5</definedName>
    <definedName name="_DD06">'Form Drop Down'!$M$3:$M$5</definedName>
    <definedName name="_DD07">'Form Drop Down'!$O$3:$O$460</definedName>
    <definedName name="_DD08">'Form Drop Down'!$Q$3:$Q$252</definedName>
    <definedName name="_DD09">'Form Drop Down'!$U$3:$U$162</definedName>
    <definedName name="_DD10">'Form Drop Down'!$W$3:$W$16</definedName>
    <definedName name="_xlnm._FilterDatabase" localSheetId="4" hidden="1">'Supplier Type &amp; DD'!$A$1:$E$1</definedName>
    <definedName name="_FRM01" comment="Form Validation - FRM01">'Form Validation'!$D$3</definedName>
    <definedName name="_SEC01" comment="Form Validation - SEC01">'Form Validation'!$D$5</definedName>
    <definedName name="_SEC01_01" comment="Section Validation - SEC01_01">'Form Validation'!$E$16</definedName>
    <definedName name="_SEC01_02" comment="Section Validation - SEC01_02">'Form Validation'!$E$17</definedName>
    <definedName name="_SEC01_03" comment="Section Validation - SEC01_03">'Form Validation'!$E$18</definedName>
    <definedName name="_SEC01_04" comment="Section Validation - SEC01_04">'Form Validation'!$E$19</definedName>
    <definedName name="_SEC01_05" comment="Section Validation - SEC01_05">'Form Validation'!$E$20</definedName>
    <definedName name="_SEC01_06" comment="Section Validation - SEC01_06">'Form Validation'!$E$21</definedName>
    <definedName name="_SEC01_07" comment="Section Validation - SEC01_07">'Form Validation'!$E$22</definedName>
    <definedName name="_SEC01_08" comment="Section Validation - SEC01_08">'Form Validation'!$E$23</definedName>
    <definedName name="_SEC01_09" comment="Section Validation - SEC01_09">'Form Validation'!$E$24</definedName>
    <definedName name="_SEC01_10" comment="Section Validation - SEC01_10">'Form Validation'!$E$25</definedName>
    <definedName name="_SEC01_11" comment="Section Validation - SEC01_11">'Form Validation'!$E$26</definedName>
    <definedName name="_SEC01_12" comment="Section Validation - SEC01_12">'Form Validation'!$E$27</definedName>
    <definedName name="_SEC01_13" comment="Section Validation - SEC01_13">'Form Validation'!$E$28</definedName>
    <definedName name="_SEC02" comment="Form Validation - SEC02">'Form Validation'!$D$6</definedName>
    <definedName name="_SEC02_01">'Form Validation'!$K$32</definedName>
    <definedName name="_SEC02_02">'Form Validation'!$K$33</definedName>
    <definedName name="_SEC02_03">'Form Validation'!$K$34</definedName>
    <definedName name="_SEC02_04">'Form Validation'!$K$35</definedName>
    <definedName name="_SEC02_05">'Form Validation'!$K$36</definedName>
    <definedName name="_SEC02_06">'Form Validation'!$K$37</definedName>
    <definedName name="_SEC02_07">'Form Validation'!$K$38</definedName>
    <definedName name="_SEC02_08">'Form Validation'!#REF!</definedName>
    <definedName name="_SEC02_09">'Form Validation'!$K$39</definedName>
    <definedName name="_SEC02_10">'Form Validation'!$K$40</definedName>
    <definedName name="_SEC02_11a">'Form Validation'!$K$41</definedName>
    <definedName name="_SEC03" comment="Form Validation - SEC03">'Form Validation'!$D$7</definedName>
    <definedName name="_SEC03_01">'Form Validation'!$K$47</definedName>
    <definedName name="_SEC03_02">'Form Validation'!$K$48</definedName>
    <definedName name="_SEC03_03">'Form Validation'!$K$49</definedName>
    <definedName name="_SEC03_04">'Form Validation'!$K$50</definedName>
    <definedName name="_SEC03_05">'Form Validation'!$K$51</definedName>
    <definedName name="_SEC03_06">'Form Validation'!$K$52</definedName>
    <definedName name="_SEC03_07">'Form Validation'!$K$53</definedName>
    <definedName name="_SEC03_08">'Form Validation'!$K$54</definedName>
    <definedName name="_SEC03_09">'Form Validation'!$K$55</definedName>
    <definedName name="_SEC03_10">'Form Validation'!$K$56</definedName>
    <definedName name="_SEC03_11">'Form Validation'!$K$57</definedName>
    <definedName name="_SEC03_12">'Form Validation'!$K$58</definedName>
    <definedName name="_SEC03_13">'Form Validation'!$K$59</definedName>
    <definedName name="_SEC03_14">'Form Validation'!$K$60</definedName>
    <definedName name="_SEC03_15">'Form Validation'!$K$61</definedName>
    <definedName name="_SEC03_16">'Form Validation'!$K$62</definedName>
    <definedName name="_SEC03_17">'Form Validation'!$K$63</definedName>
    <definedName name="_SEC03_18">'Form Validation'!$K$64</definedName>
    <definedName name="_SEC03_19">'Form Validation'!$K$65</definedName>
    <definedName name="_SEC04" comment="Form Validation - SEC04">'Form Validation'!$D$8</definedName>
    <definedName name="_SEC04_01">'Form Validation'!$K$69</definedName>
    <definedName name="_SEC04_02">'Form Validation'!$K$72</definedName>
    <definedName name="_SEC04_03">'Form Validation'!$K$73</definedName>
    <definedName name="_SEC04_04">'Form Validation'!$K$71</definedName>
    <definedName name="_SEC05" comment="Form Validation - SEC05">'Form Validation'!$D$9</definedName>
    <definedName name="_SEC05_01">'Form Validation'!$K$77</definedName>
    <definedName name="_SEC05_02">'Form Validation'!$K$78</definedName>
    <definedName name="_SEC05_03">'Form Validation'!$K$79</definedName>
    <definedName name="_SEC05_04">'Form Validation'!$K$80</definedName>
    <definedName name="_SEC05_05">'Form Validation'!$K$81</definedName>
    <definedName name="_SEC05_06">'Form Validation'!$K$82</definedName>
    <definedName name="_SEC05_07">'Form Validation'!$K$83</definedName>
    <definedName name="_SEC05_08">'Form Validation'!$K$84</definedName>
    <definedName name="_SEC05_09">'Form Validation'!$K$85</definedName>
    <definedName name="_SEC05_10">'Form Validation'!$K$86</definedName>
    <definedName name="_SEC05_11">'Form Validation'!$K$87</definedName>
    <definedName name="_SEC06" comment="Form Validation - SEC06">'Form Validation'!$D$11</definedName>
    <definedName name="_SEC06_01">'Form Validation'!$K$70</definedName>
    <definedName name="_SEC06a">'Form Validation'!$D$10</definedName>
    <definedName name="_SEC06a_01">'Form Validation'!$K$91</definedName>
    <definedName name="_SEC06a_02">'Form Validation'!$K$92</definedName>
    <definedName name="_SEC06a_03">'Form Validation'!$K$93</definedName>
    <definedName name="_SEC06a_04">'Form Validation'!$K$94</definedName>
    <definedName name="_SEC06a_05">'Form Validation'!$K$95</definedName>
    <definedName name="_SEC06a_06">'Form Validation'!$K$96</definedName>
    <definedName name="_SEC07" comment="Form Validation - SEC07">'Form Validation'!$D$12</definedName>
    <definedName name="_SEC07_01">'Form Validation'!$E$103</definedName>
    <definedName name="_SEC07_02">'Form Validation'!$E$104</definedName>
    <definedName name="_SEC07_03">'Form Validation'!$E$105</definedName>
    <definedName name="_SEC07_04">'Form Validation'!$E$106</definedName>
    <definedName name="ERROR_MESSAGE">'Form Validation'!$F$16:$F$28,'Form Validation'!$K$32:$L$40,'Form Validation'!$K$47:$L$65,'Form Validation'!$K$69:$L$73,'Form Validation'!$K$77:$L$87,'Form Validation'!$K$70:$L$70,'Form Validation'!$E$103:$F$106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4" i="13" l="1"/>
  <c r="F13" i="13"/>
  <c r="D11" i="13"/>
  <c r="D94" i="11"/>
  <c r="F15" i="13"/>
  <c r="G12" i="13"/>
  <c r="D70" i="11"/>
  <c r="L70" i="11"/>
  <c r="F94" i="11"/>
  <c r="J96" i="11"/>
  <c r="I96" i="11"/>
  <c r="H96" i="11"/>
  <c r="G96" i="11"/>
  <c r="J95" i="11"/>
  <c r="I95" i="11"/>
  <c r="H95" i="11"/>
  <c r="G95" i="11"/>
  <c r="J94" i="11"/>
  <c r="I94" i="11"/>
  <c r="H94" i="11"/>
  <c r="G94" i="11"/>
  <c r="J93" i="11"/>
  <c r="I93" i="11"/>
  <c r="H93" i="11"/>
  <c r="G93" i="11"/>
  <c r="J92" i="11"/>
  <c r="I92" i="11"/>
  <c r="H92" i="11"/>
  <c r="G92" i="11"/>
  <c r="D96" i="11"/>
  <c r="E96" i="11"/>
  <c r="E94" i="11"/>
  <c r="D92" i="11"/>
  <c r="E92" i="11"/>
  <c r="D132" i="13"/>
  <c r="D127" i="13"/>
  <c r="D93" i="11"/>
  <c r="F93" i="11"/>
  <c r="D122" i="13"/>
  <c r="D91" i="11"/>
  <c r="F91" i="11"/>
  <c r="F92" i="11"/>
  <c r="F96" i="11"/>
  <c r="K96" i="11"/>
  <c r="D95" i="11"/>
  <c r="E93" i="11"/>
  <c r="K93" i="11"/>
  <c r="K94" i="11"/>
  <c r="K92" i="11"/>
  <c r="J43" i="11"/>
  <c r="I43" i="11"/>
  <c r="H43" i="11"/>
  <c r="G43" i="11"/>
  <c r="E95" i="11"/>
  <c r="F95" i="11"/>
  <c r="J46" i="4"/>
  <c r="J45" i="4"/>
  <c r="K95" i="11"/>
  <c r="Y3" i="12"/>
  <c r="J44" i="4"/>
  <c r="J41" i="11"/>
  <c r="I41" i="11"/>
  <c r="H41" i="11"/>
  <c r="G41" i="11"/>
  <c r="D117" i="13"/>
  <c r="D41" i="11"/>
  <c r="E41" i="11"/>
  <c r="J91" i="11"/>
  <c r="I91" i="11"/>
  <c r="H91" i="11"/>
  <c r="G91" i="11"/>
  <c r="G42" i="11"/>
  <c r="H42" i="11"/>
  <c r="E91" i="11"/>
  <c r="W3" i="12"/>
  <c r="D40" i="11"/>
  <c r="F40" i="11"/>
  <c r="J40" i="11"/>
  <c r="I40" i="11"/>
  <c r="H40" i="11"/>
  <c r="G40" i="11"/>
  <c r="E40" i="11"/>
  <c r="F41" i="11"/>
  <c r="J47" i="4"/>
  <c r="K41" i="11"/>
  <c r="K91" i="11"/>
  <c r="K40" i="11"/>
  <c r="AB20" i="12"/>
  <c r="D10" i="11"/>
  <c r="E10" i="11"/>
  <c r="AB43" i="12"/>
  <c r="AB44" i="12"/>
  <c r="AB42" i="12"/>
  <c r="AB22" i="12"/>
  <c r="AB23" i="12"/>
  <c r="AB24" i="12"/>
  <c r="AB25" i="12"/>
  <c r="AB26" i="12"/>
  <c r="AB27" i="12"/>
  <c r="AB28" i="12"/>
  <c r="AB29" i="12"/>
  <c r="AB30" i="12"/>
  <c r="AB31" i="12"/>
  <c r="AB32" i="12"/>
  <c r="AB33" i="12"/>
  <c r="AB34" i="12"/>
  <c r="AB35" i="12"/>
  <c r="AB36" i="12"/>
  <c r="AB37" i="12"/>
  <c r="AB38" i="12"/>
  <c r="AB21" i="12"/>
  <c r="AB4" i="12"/>
  <c r="AB5" i="12"/>
  <c r="AB6" i="12"/>
  <c r="AB7" i="12"/>
  <c r="AB8" i="12"/>
  <c r="AB9" i="12"/>
  <c r="AB10" i="12"/>
  <c r="AB11" i="12"/>
  <c r="AB12" i="12"/>
  <c r="AB13" i="12"/>
  <c r="AB14" i="12"/>
  <c r="AB15" i="12"/>
  <c r="AB16" i="12"/>
  <c r="AB17" i="12"/>
  <c r="AB18" i="12"/>
  <c r="AB3" i="12"/>
  <c r="AB39" i="12"/>
  <c r="AB45" i="12"/>
  <c r="AB19" i="12"/>
  <c r="H47" i="11"/>
  <c r="H48" i="11"/>
  <c r="D43" i="11"/>
  <c r="J42" i="11"/>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14" i="12"/>
  <c r="C111" i="11"/>
  <c r="F43" i="11"/>
  <c r="E43" i="11"/>
  <c r="N55" i="12"/>
  <c r="K43" i="11"/>
  <c r="D42" i="11"/>
  <c r="F42" i="11"/>
  <c r="D38" i="11"/>
  <c r="E42" i="11"/>
  <c r="I42" i="11"/>
  <c r="K42" i="11"/>
  <c r="J71" i="11"/>
  <c r="I71" i="11"/>
  <c r="H71" i="11"/>
  <c r="G71" i="11"/>
  <c r="D71" i="11"/>
  <c r="D72" i="11"/>
  <c r="D39" i="11"/>
  <c r="F39" i="11"/>
  <c r="F38" i="11"/>
  <c r="H12" i="13"/>
  <c r="B6" i="4"/>
  <c r="J87" i="11"/>
  <c r="J86" i="11"/>
  <c r="J85" i="11"/>
  <c r="J84" i="11"/>
  <c r="J83" i="11"/>
  <c r="J82" i="11"/>
  <c r="J81" i="11"/>
  <c r="J80" i="11"/>
  <c r="J79" i="11"/>
  <c r="J78" i="11"/>
  <c r="J77" i="11"/>
  <c r="I87" i="11"/>
  <c r="I86" i="11"/>
  <c r="I85" i="11"/>
  <c r="I84" i="11"/>
  <c r="I83" i="11"/>
  <c r="I82" i="11"/>
  <c r="I81" i="11"/>
  <c r="I80" i="11"/>
  <c r="I79" i="11"/>
  <c r="I78" i="11"/>
  <c r="I77" i="11"/>
  <c r="H87" i="11"/>
  <c r="H86" i="11"/>
  <c r="H85" i="11"/>
  <c r="H84" i="11"/>
  <c r="H83" i="11"/>
  <c r="H82" i="11"/>
  <c r="H81" i="11"/>
  <c r="H80" i="11"/>
  <c r="H79" i="11"/>
  <c r="H78" i="11"/>
  <c r="H77" i="11"/>
  <c r="G85" i="11"/>
  <c r="G84" i="11"/>
  <c r="G83" i="11"/>
  <c r="G82" i="11"/>
  <c r="G81" i="11"/>
  <c r="G80" i="11"/>
  <c r="G79" i="11"/>
  <c r="G78" i="11"/>
  <c r="G77" i="11"/>
  <c r="G87" i="11"/>
  <c r="G86" i="11"/>
  <c r="F87" i="11"/>
  <c r="F86" i="11"/>
  <c r="J73" i="11"/>
  <c r="J72" i="11"/>
  <c r="J69" i="11"/>
  <c r="I73" i="11"/>
  <c r="I72" i="11"/>
  <c r="I69" i="11"/>
  <c r="H73" i="11"/>
  <c r="H72" i="11"/>
  <c r="H69" i="11"/>
  <c r="G73" i="11"/>
  <c r="G72" i="11"/>
  <c r="G69" i="11"/>
  <c r="J65" i="11"/>
  <c r="J64" i="11"/>
  <c r="J63" i="11"/>
  <c r="J62" i="11"/>
  <c r="J61" i="11"/>
  <c r="J60" i="11"/>
  <c r="J59" i="11"/>
  <c r="J58" i="11"/>
  <c r="J57" i="11"/>
  <c r="J56" i="11"/>
  <c r="J55" i="11"/>
  <c r="J54" i="11"/>
  <c r="J53" i="11"/>
  <c r="J52" i="11"/>
  <c r="J51" i="11"/>
  <c r="J50" i="11"/>
  <c r="J49" i="11"/>
  <c r="J48" i="11"/>
  <c r="J47" i="11"/>
  <c r="I61" i="11"/>
  <c r="I60" i="11"/>
  <c r="I59" i="11"/>
  <c r="I58" i="11"/>
  <c r="I57" i="11"/>
  <c r="I52" i="11"/>
  <c r="I51" i="11"/>
  <c r="I50" i="11"/>
  <c r="I49" i="11"/>
  <c r="I65" i="11"/>
  <c r="I64" i="11"/>
  <c r="I63" i="11"/>
  <c r="I62" i="11"/>
  <c r="I56" i="11"/>
  <c r="I55" i="11"/>
  <c r="I54" i="11"/>
  <c r="I53" i="11"/>
  <c r="I48" i="11"/>
  <c r="H65" i="11"/>
  <c r="H64" i="11"/>
  <c r="H63" i="11"/>
  <c r="H62" i="11"/>
  <c r="H61" i="11"/>
  <c r="H60" i="11"/>
  <c r="H59" i="11"/>
  <c r="H58" i="11"/>
  <c r="H57" i="11"/>
  <c r="H56" i="11"/>
  <c r="H55" i="11"/>
  <c r="H54" i="11"/>
  <c r="H53" i="11"/>
  <c r="H52" i="11"/>
  <c r="H51" i="11"/>
  <c r="H50" i="11"/>
  <c r="H49" i="11"/>
  <c r="G65" i="11"/>
  <c r="G64" i="11"/>
  <c r="G63" i="11"/>
  <c r="G62" i="11"/>
  <c r="G61" i="11"/>
  <c r="G60" i="11"/>
  <c r="G59" i="11"/>
  <c r="G58" i="11"/>
  <c r="G57" i="11"/>
  <c r="G56" i="11"/>
  <c r="G55" i="11"/>
  <c r="G54" i="11"/>
  <c r="G53" i="11"/>
  <c r="G52" i="11"/>
  <c r="G51" i="11"/>
  <c r="G50" i="11"/>
  <c r="G49" i="11"/>
  <c r="G48" i="11"/>
  <c r="G47" i="11"/>
  <c r="I47" i="11"/>
  <c r="F65" i="11"/>
  <c r="F64" i="11"/>
  <c r="F63" i="11"/>
  <c r="F62" i="11"/>
  <c r="F56" i="11"/>
  <c r="F55" i="11"/>
  <c r="F54" i="11"/>
  <c r="F53" i="11"/>
  <c r="J39" i="11"/>
  <c r="J38" i="11"/>
  <c r="J37" i="11"/>
  <c r="J36" i="11"/>
  <c r="J35" i="11"/>
  <c r="J34" i="11"/>
  <c r="J33" i="11"/>
  <c r="J32" i="11"/>
  <c r="I39" i="11"/>
  <c r="I38" i="11"/>
  <c r="I36" i="11"/>
  <c r="I35" i="11"/>
  <c r="I34" i="11"/>
  <c r="I33" i="11"/>
  <c r="I32" i="11"/>
  <c r="H39" i="11"/>
  <c r="H38" i="11"/>
  <c r="H37" i="11"/>
  <c r="H36" i="11"/>
  <c r="H35" i="11"/>
  <c r="H34" i="11"/>
  <c r="H33" i="11"/>
  <c r="H32" i="11"/>
  <c r="G39" i="11"/>
  <c r="G38" i="11"/>
  <c r="G37" i="11"/>
  <c r="G36" i="11"/>
  <c r="G35" i="11"/>
  <c r="G34" i="11"/>
  <c r="G33" i="11"/>
  <c r="G32" i="11"/>
  <c r="E65" i="11"/>
  <c r="E64" i="11"/>
  <c r="E63" i="11"/>
  <c r="E62" i="11"/>
  <c r="E56" i="11"/>
  <c r="E55" i="11"/>
  <c r="E54" i="11"/>
  <c r="E53" i="11"/>
  <c r="D87" i="11"/>
  <c r="E87" i="11"/>
  <c r="K87" i="11"/>
  <c r="D86" i="11"/>
  <c r="E86" i="11"/>
  <c r="K86" i="11"/>
  <c r="D112" i="13"/>
  <c r="D85" i="11"/>
  <c r="D107" i="13"/>
  <c r="D84" i="11"/>
  <c r="D102" i="13"/>
  <c r="D83" i="11"/>
  <c r="D97" i="13"/>
  <c r="D82" i="11"/>
  <c r="D92" i="13"/>
  <c r="D81" i="11"/>
  <c r="D87" i="13"/>
  <c r="D80" i="11"/>
  <c r="D82" i="13"/>
  <c r="D79" i="11"/>
  <c r="D77" i="13"/>
  <c r="D78" i="11"/>
  <c r="D72" i="13"/>
  <c r="D77" i="11"/>
  <c r="D66" i="13"/>
  <c r="D73" i="11"/>
  <c r="D69" i="11"/>
  <c r="D61" i="11"/>
  <c r="E61" i="11"/>
  <c r="D65" i="11"/>
  <c r="D64" i="11"/>
  <c r="D63" i="11"/>
  <c r="D62" i="11"/>
  <c r="D60" i="11"/>
  <c r="E60" i="11"/>
  <c r="D59" i="11"/>
  <c r="E59" i="11"/>
  <c r="D58" i="11"/>
  <c r="E58" i="11"/>
  <c r="D57" i="11"/>
  <c r="D56" i="11"/>
  <c r="D55" i="11"/>
  <c r="D54" i="11"/>
  <c r="D53" i="11"/>
  <c r="D52" i="11"/>
  <c r="E52" i="11"/>
  <c r="D37" i="11"/>
  <c r="D51" i="11"/>
  <c r="E51" i="11"/>
  <c r="D50" i="11"/>
  <c r="E50" i="11"/>
  <c r="D49" i="11"/>
  <c r="E49" i="11"/>
  <c r="D48" i="11"/>
  <c r="E48" i="11"/>
  <c r="D47" i="11"/>
  <c r="E47" i="11"/>
  <c r="D35" i="11"/>
  <c r="D60" i="13"/>
  <c r="D36" i="11"/>
  <c r="E39" i="11"/>
  <c r="K39" i="11"/>
  <c r="E38" i="11"/>
  <c r="K38" i="11"/>
  <c r="D34" i="11"/>
  <c r="D16" i="11"/>
  <c r="D33" i="11"/>
  <c r="D32" i="11"/>
  <c r="D18" i="11"/>
  <c r="D106" i="11"/>
  <c r="E106" i="11"/>
  <c r="D105" i="11"/>
  <c r="E105" i="11"/>
  <c r="D104" i="11"/>
  <c r="E104" i="11"/>
  <c r="D103" i="11"/>
  <c r="E103" i="11"/>
  <c r="D23" i="11"/>
  <c r="E23" i="11"/>
  <c r="D22" i="11"/>
  <c r="E22" i="11"/>
  <c r="D20" i="11"/>
  <c r="D19" i="11"/>
  <c r="E19" i="11"/>
  <c r="D17" i="11"/>
  <c r="E17" i="11"/>
  <c r="K53" i="11"/>
  <c r="K54" i="11"/>
  <c r="K55" i="11"/>
  <c r="K56" i="11"/>
  <c r="K62" i="11"/>
  <c r="K63" i="11"/>
  <c r="K64" i="11"/>
  <c r="K65" i="11"/>
  <c r="D52" i="13"/>
  <c r="D28" i="11"/>
  <c r="E28" i="11"/>
  <c r="D44" i="13"/>
  <c r="D27" i="11"/>
  <c r="E27" i="11"/>
  <c r="D39" i="13"/>
  <c r="D26" i="11"/>
  <c r="E26" i="11"/>
  <c r="D33" i="13"/>
  <c r="D25" i="11"/>
  <c r="E25" i="11"/>
  <c r="D24" i="11"/>
  <c r="D2" i="13"/>
  <c r="D21" i="11"/>
  <c r="K70" i="11"/>
  <c r="F71" i="11"/>
  <c r="F37" i="11"/>
  <c r="E36" i="11"/>
  <c r="F36" i="11"/>
  <c r="E34" i="11"/>
  <c r="F34" i="11"/>
  <c r="E33" i="11"/>
  <c r="F33" i="11"/>
  <c r="F35" i="11"/>
  <c r="E32" i="11"/>
  <c r="F32" i="11"/>
  <c r="I37" i="11"/>
  <c r="F83" i="11"/>
  <c r="E83" i="11"/>
  <c r="F82" i="11"/>
  <c r="E82" i="11"/>
  <c r="F81" i="11"/>
  <c r="E81" i="11"/>
  <c r="F80" i="11"/>
  <c r="E80" i="11"/>
  <c r="F79" i="11"/>
  <c r="E79" i="11"/>
  <c r="F78" i="11"/>
  <c r="E78" i="11"/>
  <c r="F77" i="11"/>
  <c r="E77" i="11"/>
  <c r="E71" i="11"/>
  <c r="E73" i="11"/>
  <c r="E72" i="11"/>
  <c r="E57" i="11"/>
  <c r="E69" i="11"/>
  <c r="E37" i="11"/>
  <c r="E85" i="11"/>
  <c r="F85" i="11"/>
  <c r="E84" i="11"/>
  <c r="F84" i="11"/>
  <c r="F73" i="11"/>
  <c r="F72" i="11"/>
  <c r="F61" i="11"/>
  <c r="K61" i="11"/>
  <c r="F60" i="11"/>
  <c r="K60" i="11"/>
  <c r="F59" i="11"/>
  <c r="K59" i="11"/>
  <c r="F58" i="11"/>
  <c r="K58" i="11"/>
  <c r="F57" i="11"/>
  <c r="F69" i="11"/>
  <c r="F52" i="11"/>
  <c r="K52" i="11"/>
  <c r="F51" i="11"/>
  <c r="K51" i="11"/>
  <c r="F50" i="11"/>
  <c r="K50" i="11"/>
  <c r="F49" i="11"/>
  <c r="K49" i="11"/>
  <c r="F48" i="11"/>
  <c r="K48" i="11"/>
  <c r="F47" i="11"/>
  <c r="K47" i="11"/>
  <c r="E20" i="11"/>
  <c r="E35" i="11"/>
  <c r="E16" i="11"/>
  <c r="E24" i="11"/>
  <c r="E21" i="11"/>
  <c r="E18" i="11"/>
  <c r="K71" i="11"/>
  <c r="K33" i="11"/>
  <c r="K36" i="11"/>
  <c r="K35" i="11"/>
  <c r="K34" i="11"/>
  <c r="K32" i="11"/>
  <c r="K37" i="11"/>
  <c r="K82" i="11"/>
  <c r="K79" i="11"/>
  <c r="K83" i="11"/>
  <c r="K81" i="11"/>
  <c r="K80" i="11"/>
  <c r="K78" i="11"/>
  <c r="K77" i="11"/>
  <c r="K72" i="11"/>
  <c r="K57" i="11"/>
  <c r="E7" i="11"/>
  <c r="K73" i="11"/>
  <c r="K69" i="11"/>
  <c r="K85" i="11"/>
  <c r="K84" i="11"/>
  <c r="E5" i="11"/>
  <c r="D5" i="11"/>
  <c r="E12" i="11"/>
  <c r="B10" i="4"/>
  <c r="E6" i="11"/>
  <c r="D6" i="11"/>
  <c r="D7" i="11"/>
  <c r="D8" i="11"/>
  <c r="E8" i="11"/>
  <c r="D9" i="11"/>
  <c r="E9" i="11"/>
  <c r="D12" i="11"/>
  <c r="D3" i="11"/>
  <c r="B5" i="4"/>
  <c r="L4" i="4"/>
</calcChain>
</file>

<file path=xl/comments1.xml><?xml version="1.0" encoding="utf-8"?>
<comments xmlns="http://schemas.openxmlformats.org/spreadsheetml/2006/main">
  <authors>
    <author>Matthew J Stelloh</author>
  </authors>
  <commentList>
    <comment ref="G10" authorId="0">
      <text>
        <r>
          <rPr>
            <sz val="9"/>
            <color indexed="81"/>
            <rFont val="Tahoma"/>
            <family val="2"/>
          </rPr>
          <t>A company that is 51% owned, managed, and controlled by minority person, non-minority women, small business, veteran owned, etc.</t>
        </r>
      </text>
    </comment>
  </commentList>
</comments>
</file>

<file path=xl/comments2.xml><?xml version="1.0" encoding="utf-8"?>
<comments xmlns="http://schemas.openxmlformats.org/spreadsheetml/2006/main">
  <authors>
    <author>Matthew J Stelloh</author>
  </authors>
  <commentList>
    <comment ref="B14" authorId="0">
      <text>
        <r>
          <rPr>
            <b/>
            <sz val="9"/>
            <color indexed="81"/>
            <rFont val="Tahoma"/>
            <family val="2"/>
          </rPr>
          <t>INFORMATION:
Required For All Requests</t>
        </r>
      </text>
    </comment>
    <comment ref="B89" authorId="0">
      <text>
        <r>
          <rPr>
            <b/>
            <sz val="9"/>
            <color indexed="81"/>
            <rFont val="Tahoma"/>
            <family val="2"/>
          </rPr>
          <t>INFORMATION:
Required For All Requests</t>
        </r>
      </text>
    </comment>
    <comment ref="B98" authorId="0">
      <text>
        <r>
          <rPr>
            <b/>
            <sz val="9"/>
            <color indexed="81"/>
            <rFont val="Tahoma"/>
            <family val="2"/>
          </rPr>
          <t>INFORMATION:
Required For All Requests</t>
        </r>
      </text>
    </comment>
    <comment ref="B101" authorId="0">
      <text>
        <r>
          <rPr>
            <b/>
            <sz val="9"/>
            <color indexed="81"/>
            <rFont val="Tahoma"/>
            <family val="2"/>
          </rPr>
          <t>INFORMATION:
Required For All Requests</t>
        </r>
      </text>
    </comment>
  </commentList>
</comments>
</file>

<file path=xl/comments3.xml><?xml version="1.0" encoding="utf-8"?>
<comments xmlns="http://schemas.openxmlformats.org/spreadsheetml/2006/main">
  <authors>
    <author>Matthew J Stelloh</author>
  </authors>
  <commentList>
    <comment ref="W4" authorId="0">
      <text>
        <r>
          <rPr>
            <b/>
            <sz val="9"/>
            <color indexed="81"/>
            <rFont val="Tahoma"/>
            <family val="2"/>
          </rPr>
          <t>Matthew J Stelloh:</t>
        </r>
        <r>
          <rPr>
            <sz val="9"/>
            <color indexed="81"/>
            <rFont val="Tahoma"/>
            <family val="2"/>
          </rPr>
          <t xml:space="preserve">
Only For Sensitive Supplier Types</t>
        </r>
      </text>
    </comment>
    <comment ref="W6" authorId="0">
      <text>
        <r>
          <rPr>
            <b/>
            <sz val="9"/>
            <color indexed="81"/>
            <rFont val="Tahoma"/>
            <family val="2"/>
          </rPr>
          <t>Matthew J Stelloh:</t>
        </r>
        <r>
          <rPr>
            <sz val="9"/>
            <color indexed="81"/>
            <rFont val="Tahoma"/>
            <family val="2"/>
          </rPr>
          <t xml:space="preserve">
Only For Utility Suppliers</t>
        </r>
      </text>
    </comment>
    <comment ref="W12" authorId="0">
      <text>
        <r>
          <rPr>
            <b/>
            <sz val="9"/>
            <color indexed="81"/>
            <rFont val="Tahoma"/>
            <family val="2"/>
          </rPr>
          <t>Matthew J Stelloh:</t>
        </r>
        <r>
          <rPr>
            <sz val="9"/>
            <color indexed="81"/>
            <rFont val="Tahoma"/>
            <family val="2"/>
          </rPr>
          <t xml:space="preserve">
Only For Subcontractor Suppliers</t>
        </r>
      </text>
    </comment>
  </commentList>
</comments>
</file>

<file path=xl/sharedStrings.xml><?xml version="1.0" encoding="utf-8"?>
<sst xmlns="http://schemas.openxmlformats.org/spreadsheetml/2006/main" count="2282" uniqueCount="1935">
  <si>
    <t>Building Efficiency</t>
  </si>
  <si>
    <t>Incorporated</t>
  </si>
  <si>
    <t>Not Incorporated</t>
  </si>
  <si>
    <t>Select One</t>
  </si>
  <si>
    <t>Indirect</t>
  </si>
  <si>
    <t>Government Facing Business Consultant</t>
  </si>
  <si>
    <t>Charity</t>
  </si>
  <si>
    <t>Customer</t>
  </si>
  <si>
    <t>Direct</t>
  </si>
  <si>
    <t>Employee</t>
  </si>
  <si>
    <t>Freight</t>
  </si>
  <si>
    <t>Inter-Company</t>
  </si>
  <si>
    <t>Landlord</t>
  </si>
  <si>
    <t>Sponsorship</t>
  </si>
  <si>
    <t>Do you understand that providing false information regarding this supplier or your relationship to this supplier may result in disciplinary action from JCI?</t>
  </si>
  <si>
    <t>Manager</t>
  </si>
  <si>
    <t>US Federal Tax ID</t>
  </si>
  <si>
    <t>Manager Name:</t>
  </si>
  <si>
    <t>Social Security Number</t>
  </si>
  <si>
    <t>Is the supplier owned by or managed by a friend or relative of yours or are you aware of this relationship with anyone at your branch or within your department?</t>
  </si>
  <si>
    <t>Incorporation Status:</t>
  </si>
  <si>
    <t>Canadian HST</t>
  </si>
  <si>
    <t>Email Address:</t>
  </si>
  <si>
    <t>Canada</t>
  </si>
  <si>
    <t>Controlled</t>
  </si>
  <si>
    <t>Directed</t>
  </si>
  <si>
    <t>Mexican RFC</t>
  </si>
  <si>
    <t>Regional Supplier Add / Change Form</t>
  </si>
  <si>
    <t>Please Use A New Form Each Time</t>
  </si>
  <si>
    <t>Form Completed By:</t>
  </si>
  <si>
    <t>Phone Number:</t>
  </si>
  <si>
    <t>Branch Number</t>
  </si>
  <si>
    <t>Headquarters</t>
  </si>
  <si>
    <t>AG</t>
  </si>
  <si>
    <t>Select All Actions That Apply</t>
  </si>
  <si>
    <t>Supplier Number:</t>
  </si>
  <si>
    <t>Description Of Change:</t>
  </si>
  <si>
    <t>Add New Supplier</t>
  </si>
  <si>
    <t>Reactivate Supplier</t>
  </si>
  <si>
    <t>Additional Address for Existing Supplier</t>
  </si>
  <si>
    <t>Inactivate Supplier</t>
  </si>
  <si>
    <t>Change Information on Existing Supplier</t>
  </si>
  <si>
    <t xml:space="preserve">Supply Chain Use Only:  </t>
  </si>
  <si>
    <t>Section 3:  Supplier Information</t>
  </si>
  <si>
    <t>Section 1:  General Information</t>
  </si>
  <si>
    <t>Section 2:  Additional Supplier Information</t>
  </si>
  <si>
    <t>Supplier Name:</t>
  </si>
  <si>
    <t>(No PO Boxes)</t>
  </si>
  <si>
    <t xml:space="preserve">City, State, Zip, Country:  </t>
  </si>
  <si>
    <t>Supplier Contact Name:</t>
  </si>
  <si>
    <t>Fax Number:</t>
  </si>
  <si>
    <t>Supplier Pay Site Address:</t>
  </si>
  <si>
    <t>AR Email Address:</t>
  </si>
  <si>
    <t>AR Phone Number:</t>
  </si>
  <si>
    <t>AR Contact Name:</t>
  </si>
  <si>
    <t>Tax Type:</t>
  </si>
  <si>
    <t>Supplier Type:</t>
  </si>
  <si>
    <t>Click on this link to access the "Commodity Code Web Tool"</t>
  </si>
  <si>
    <t>Please Email this completed form to your manager for their approval via email.  After you have their approval, forward their email approval and this completed form to the email address displayed at the top of this form.</t>
  </si>
  <si>
    <t>Manager Email:</t>
  </si>
  <si>
    <t>Please notify your supplier to go to http://www.johnsoncontrols.com/supplierdiversity/</t>
  </si>
  <si>
    <t>Is this supplier active in another database?</t>
  </si>
  <si>
    <t>Johnson Controls Inc.</t>
  </si>
  <si>
    <t>Agent / Sales Consultant</t>
  </si>
  <si>
    <t>Business Consultant / Professional Fees</t>
  </si>
  <si>
    <t>Customs Broker / Freight Forwarder</t>
  </si>
  <si>
    <t>Finanical / Leasing / Insurance</t>
  </si>
  <si>
    <t>Government Agency / Municipality</t>
  </si>
  <si>
    <t>Ship Owner Commission</t>
  </si>
  <si>
    <t>Sub-contractor / Service</t>
  </si>
  <si>
    <t>Union / Court Ordered</t>
  </si>
  <si>
    <t>Field Materials</t>
  </si>
  <si>
    <t>Utilities</t>
  </si>
  <si>
    <t>Brand Label</t>
  </si>
  <si>
    <t>AD</t>
  </si>
  <si>
    <t>Andorra</t>
  </si>
  <si>
    <t>AE</t>
  </si>
  <si>
    <t>United Arab Emirates</t>
  </si>
  <si>
    <t>AF</t>
  </si>
  <si>
    <t>Afghanistan</t>
  </si>
  <si>
    <t>Antigua and Barbuda</t>
  </si>
  <si>
    <t>AI</t>
  </si>
  <si>
    <t>Anguilla</t>
  </si>
  <si>
    <t>AL</t>
  </si>
  <si>
    <t>Albania</t>
  </si>
  <si>
    <t>AM</t>
  </si>
  <si>
    <t>Armenia</t>
  </si>
  <si>
    <t>AO</t>
  </si>
  <si>
    <t>Angola</t>
  </si>
  <si>
    <t>AQ</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</si>
  <si>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</si>
  <si>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</si>
  <si>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</si>
  <si>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</si>
  <si>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</si>
  <si>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</si>
  <si>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</si>
  <si>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</si>
  <si>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</si>
  <si>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</si>
  <si>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</si>
  <si>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</si>
  <si>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</si>
  <si>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</si>
  <si>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</si>
  <si>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</si>
  <si>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</si>
  <si>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</si>
  <si>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</si>
  <si>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</si>
  <si>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</si>
  <si>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</si>
  <si>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</si>
  <si>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</si>
  <si>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</si>
  <si>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</si>
  <si>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</si>
  <si>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</si>
  <si>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</si>
  <si>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</si>
  <si>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</si>
  <si>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</si>
  <si>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</si>
  <si>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</si>
  <si>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</si>
  <si>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</si>
  <si>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</si>
  <si>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</si>
  <si>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 Darussalam</t>
  </si>
  <si>
    <t>BO</t>
  </si>
  <si>
    <t>BQ</t>
  </si>
  <si>
    <t>Bonaire, Sint Eustatius and Saba</t>
  </si>
  <si>
    <t>BR</t>
  </si>
  <si>
    <t>Brazil</t>
  </si>
  <si>
    <t>BS</t>
  </si>
  <si>
    <t>Bahamas</t>
  </si>
  <si>
    <t>BT</t>
  </si>
  <si>
    <t>Bhutan</t>
  </si>
  <si>
    <t>BV</t>
  </si>
  <si>
    <t>Bouvet Island</t>
  </si>
  <si>
    <t>BW</t>
  </si>
  <si>
    <t>Botswana</t>
  </si>
  <si>
    <t>BY</t>
  </si>
  <si>
    <t>Belarus</t>
  </si>
  <si>
    <t>BZ</t>
  </si>
  <si>
    <t>Belize</t>
  </si>
  <si>
    <t>CA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</si>
  <si>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</si>
  <si>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</si>
  <si>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</si>
  <si>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</si>
  <si>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</si>
  <si>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</si>
  <si>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</si>
  <si>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</si>
  <si>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</si>
  <si>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</si>
  <si>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</si>
  <si>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</si>
  <si>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</si>
  <si>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</si>
  <si>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</si>
  <si>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</si>
  <si>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</si>
  <si>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</si>
  <si>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</si>
  <si>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</si>
  <si>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</si>
  <si>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</si>
  <si>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</si>
  <si>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</si>
  <si>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CU</t>
  </si>
  <si>
    <t>Cuba</t>
  </si>
  <si>
    <t>CV</t>
  </si>
  <si>
    <t>Cabo Verde</t>
  </si>
  <si>
    <t>CW</t>
  </si>
  <si>
    <t>Curaçao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</si>
  <si>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</si>
  <si>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</si>
  <si>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</si>
  <si>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</si>
  <si>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</si>
  <si>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</si>
  <si>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</si>
  <si>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</si>
  <si>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</si>
  <si>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</si>
  <si>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</si>
  <si>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</si>
  <si>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</si>
  <si>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</si>
  <si>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</si>
  <si>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</si>
  <si>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</si>
  <si>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</si>
  <si>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</si>
  <si>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</si>
  <si>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</si>
  <si>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</si>
  <si>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</si>
  <si>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</si>
  <si>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</si>
  <si>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</si>
  <si>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</si>
  <si>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</si>
  <si>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</si>
  <si>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</si>
  <si>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</si>
  <si>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</si>
  <si>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</si>
  <si>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</si>
  <si>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</si>
  <si>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</si>
  <si>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</si>
  <si>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FM</t>
  </si>
  <si>
    <t>Micronesia, Federated States of</t>
  </si>
  <si>
    <t>FO</t>
  </si>
  <si>
    <t>Faroe Islands</t>
  </si>
  <si>
    <t>FR</t>
  </si>
  <si>
    <t>France</t>
  </si>
  <si>
    <t>GA</t>
  </si>
  <si>
    <t>Gabon</t>
  </si>
  <si>
    <t>GB</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</si>
  <si>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</si>
  <si>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</si>
  <si>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</si>
  <si>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</si>
  <si>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</si>
  <si>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</si>
  <si>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</si>
  <si>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</si>
  <si>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</si>
  <si>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</si>
  <si>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</si>
  <si>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</si>
  <si>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</si>
  <si>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</si>
  <si>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</si>
  <si>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</si>
  <si>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</si>
  <si>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</si>
  <si>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</si>
  <si>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</si>
  <si>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</si>
  <si>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</si>
  <si>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</si>
  <si>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</si>
  <si>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</si>
  <si>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</si>
  <si>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</si>
  <si>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</si>
  <si>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</si>
  <si>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</si>
  <si>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</si>
  <si>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</si>
  <si>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</si>
  <si>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</si>
  <si>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</si>
  <si>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</si>
  <si>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</si>
  <si>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</si>
  <si>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</si>
  <si>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</si>
  <si>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</si>
  <si>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</si>
  <si>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</si>
  <si>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</si>
  <si>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</si>
  <si>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</si>
  <si>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</si>
  <si>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</si>
  <si>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</si>
  <si>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</si>
  <si>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</si>
  <si>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</si>
  <si>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</si>
  <si>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</si>
  <si>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</si>
  <si>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</si>
  <si>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</si>
  <si>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</si>
  <si>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</si>
  <si>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</si>
  <si>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</si>
  <si>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</si>
  <si>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</si>
  <si>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</si>
  <si>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</si>
  <si>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</si>
  <si>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</si>
  <si>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</si>
  <si>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</si>
  <si>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</si>
  <si>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</si>
  <si>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</si>
  <si>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</si>
  <si>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</si>
  <si>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</si>
  <si>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</si>
  <si>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</si>
  <si>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</si>
  <si>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</si>
  <si>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</si>
  <si>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</si>
  <si>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</si>
  <si>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</si>
  <si>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</si>
  <si>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</si>
  <si>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</si>
  <si>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</si>
  <si>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KR</t>
  </si>
  <si>
    <t>KW</t>
  </si>
  <si>
    <t>Kuwait</t>
  </si>
  <si>
    <t>KY</t>
  </si>
  <si>
    <t>Cayman Islands</t>
  </si>
  <si>
    <t>KZ</t>
  </si>
  <si>
    <t>Kazakhstan</t>
  </si>
  <si>
    <t>LA</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</si>
  <si>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</si>
  <si>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</si>
  <si>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</si>
  <si>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</si>
  <si>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</si>
  <si>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</si>
  <si>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</si>
  <si>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</si>
  <si>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</si>
  <si>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</si>
  <si>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</si>
  <si>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</si>
  <si>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</si>
  <si>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</si>
  <si>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</si>
  <si>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</si>
  <si>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</si>
  <si>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</si>
  <si>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</si>
  <si>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</si>
  <si>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</si>
  <si>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</si>
  <si>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</si>
  <si>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</si>
  <si>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</si>
  <si>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ME</t>
  </si>
  <si>
    <t>Montenegro</t>
  </si>
  <si>
    <t>MF</t>
  </si>
  <si>
    <t>Saint Martin (French part)</t>
  </si>
  <si>
    <t>MG</t>
  </si>
  <si>
    <t>Madagascar</t>
  </si>
  <si>
    <t>MH</t>
  </si>
  <si>
    <t>Marshall Islands</t>
  </si>
  <si>
    <t>MK</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</si>
  <si>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</si>
  <si>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</si>
  <si>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</si>
  <si>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</si>
  <si>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</si>
  <si>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</si>
  <si>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</si>
  <si>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</si>
  <si>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</si>
  <si>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</si>
  <si>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</si>
  <si>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</si>
  <si>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</si>
  <si>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</si>
  <si>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</si>
  <si>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</si>
  <si>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</si>
  <si>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</si>
  <si>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</si>
  <si>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</si>
  <si>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</si>
  <si>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</si>
  <si>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</si>
  <si>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</si>
  <si>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</si>
  <si>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</si>
  <si>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</si>
  <si>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</si>
  <si>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</si>
  <si>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</si>
  <si>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</si>
  <si>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</si>
  <si>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</si>
  <si>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</si>
  <si>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</si>
  <si>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</si>
  <si>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</si>
  <si>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</si>
  <si>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</si>
  <si>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</si>
  <si>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</si>
  <si>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</si>
  <si>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</si>
  <si>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</si>
  <si>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</si>
  <si>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</si>
  <si>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</si>
  <si>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</si>
  <si>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</si>
  <si>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</si>
  <si>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</si>
  <si>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</si>
  <si>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</si>
  <si>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</si>
  <si>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</si>
  <si>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</si>
  <si>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</si>
  <si>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</si>
  <si>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</si>
  <si>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</si>
  <si>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</si>
  <si>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</si>
  <si>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</si>
  <si>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</si>
  <si>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</si>
  <si>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</si>
  <si>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</si>
  <si>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</si>
  <si>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</si>
  <si>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</si>
  <si>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</si>
  <si>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</si>
  <si>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</si>
  <si>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</si>
  <si>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</si>
  <si>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</si>
  <si>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</si>
  <si>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PT</t>
  </si>
  <si>
    <t>Portugal</t>
  </si>
  <si>
    <t>PW</t>
  </si>
  <si>
    <t>Palau</t>
  </si>
  <si>
    <t>PY</t>
  </si>
  <si>
    <t>Paraguay</t>
  </si>
  <si>
    <t>QA</t>
  </si>
  <si>
    <t>Qatar</t>
  </si>
  <si>
    <t>RE</t>
  </si>
  <si>
    <t>Réunion</t>
  </si>
  <si>
    <t>RO</t>
  </si>
  <si>
    <t>Romania</t>
  </si>
  <si>
    <t>RS</t>
  </si>
  <si>
    <t>Serbia</t>
  </si>
  <si>
    <t>RU</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</si>
  <si>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</si>
  <si>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</si>
  <si>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</si>
  <si>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</si>
  <si>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</si>
  <si>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</si>
  <si>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</si>
  <si>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</si>
  <si>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</si>
  <si>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</si>
  <si>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</si>
  <si>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</si>
  <si>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</si>
  <si>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</si>
  <si>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</si>
  <si>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</si>
  <si>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</si>
  <si>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</si>
  <si>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</si>
  <si>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</si>
  <si>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</si>
  <si>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</si>
  <si>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</si>
  <si>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</si>
  <si>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</si>
  <si>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</si>
  <si>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</si>
  <si>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</si>
  <si>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</si>
  <si>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</si>
  <si>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</si>
  <si>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</si>
  <si>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</si>
  <si>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</si>
  <si>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</si>
  <si>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</si>
  <si>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</si>
  <si>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</si>
  <si>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</si>
  <si>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</si>
  <si>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</si>
  <si>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</si>
  <si>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</si>
  <si>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</si>
  <si>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</si>
  <si>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</si>
  <si>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</si>
  <si>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</si>
  <si>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</si>
  <si>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</si>
  <si>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</si>
  <si>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</si>
  <si>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</si>
  <si>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</si>
  <si>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</si>
  <si>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</si>
  <si>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</si>
  <si>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</si>
  <si>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</si>
  <si>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</si>
  <si>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</si>
  <si>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</si>
  <si>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</si>
  <si>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</si>
  <si>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</si>
  <si>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</si>
  <si>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</si>
  <si>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</si>
  <si>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</si>
  <si>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</si>
  <si>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</si>
  <si>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</si>
  <si>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</si>
  <si>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TZ</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</si>
  <si>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</si>
  <si>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</si>
  <si>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</si>
  <si>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</si>
  <si>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</si>
  <si>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</si>
  <si>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</si>
  <si>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</si>
  <si>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</si>
  <si>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</si>
  <si>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</si>
  <si>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</si>
  <si>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</si>
  <si>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</si>
  <si>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</si>
  <si>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</si>
  <si>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</si>
  <si>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VG</t>
  </si>
  <si>
    <t>Virgin Islands, British</t>
  </si>
  <si>
    <t>VI</t>
  </si>
  <si>
    <t>Virgin Islands, U.S.</t>
  </si>
  <si>
    <t>VN</t>
  </si>
  <si>
    <t>Viet Nam</t>
  </si>
  <si>
    <t>VU</t>
  </si>
  <si>
    <t>Vanuatu</t>
  </si>
  <si>
    <t>WF</t>
  </si>
  <si>
    <t>Wallis and Futuna</t>
  </si>
  <si>
    <t>WS</t>
  </si>
  <si>
    <t>Samoa</t>
  </si>
  <si>
    <t>YE</t>
  </si>
  <si>
    <t>Yemen</t>
  </si>
  <si>
    <t>YT</t>
  </si>
  <si>
    <t>Mayotte</t>
  </si>
  <si>
    <t>ZA</t>
  </si>
  <si>
    <t>South Africa</t>
  </si>
  <si>
    <t>ZM</t>
  </si>
  <si>
    <t>Zambia</t>
  </si>
  <si>
    <t>ZW</t>
  </si>
  <si>
    <t>Zimbabwe</t>
  </si>
  <si>
    <t>Venezuela</t>
  </si>
  <si>
    <t>Tanzania</t>
  </si>
  <si>
    <t>Taiwan</t>
  </si>
  <si>
    <t>Palestine</t>
  </si>
  <si>
    <t>Russia</t>
  </si>
  <si>
    <t>Macedonia</t>
  </si>
  <si>
    <t>Moldova</t>
  </si>
  <si>
    <t>Laos</t>
  </si>
  <si>
    <t>North Korea</t>
  </si>
  <si>
    <t>South Korea</t>
  </si>
  <si>
    <t>Iran</t>
  </si>
  <si>
    <t>Falkland Islands</t>
  </si>
  <si>
    <t>Bolivia</t>
  </si>
  <si>
    <t>AR Fax Number:</t>
  </si>
  <si>
    <t>Purchase Site Address:</t>
  </si>
  <si>
    <t>Diverse Supplier?</t>
  </si>
  <si>
    <t>Item / Service Desc:</t>
  </si>
  <si>
    <t>Incomplete forms will be returned to the Requester. If the status bar is red, please follow the error instructions until a green light is received.</t>
  </si>
  <si>
    <t>Requester Name:</t>
  </si>
  <si>
    <t>Requester Type:</t>
  </si>
  <si>
    <t>Section 5 - Requester / Manager Information</t>
  </si>
  <si>
    <t>Requester</t>
  </si>
  <si>
    <t>To Be Answered By The Requester &amp; Requester's Manager</t>
  </si>
  <si>
    <t>Requester Email:</t>
  </si>
  <si>
    <t>SP Headquarters</t>
  </si>
  <si>
    <t>Durango</t>
  </si>
  <si>
    <t>Norman</t>
  </si>
  <si>
    <t>Wichita</t>
  </si>
  <si>
    <t>Waynesboro</t>
  </si>
  <si>
    <t>Yes</t>
  </si>
  <si>
    <t>Tax ID / VAT ID:</t>
  </si>
  <si>
    <t>No</t>
  </si>
  <si>
    <t>Commodity Category:</t>
  </si>
  <si>
    <t>EFT Currency Code:</t>
  </si>
  <si>
    <t>AED</t>
  </si>
  <si>
    <t>AFN</t>
  </si>
  <si>
    <t>ALL</t>
  </si>
  <si>
    <t>AMD</t>
  </si>
  <si>
    <t>ANG</t>
  </si>
  <si>
    <t>AOA</t>
  </si>
  <si>
    <t>ARS</t>
  </si>
  <si>
    <t>AUD</t>
  </si>
  <si>
    <t>AWG</t>
  </si>
  <si>
    <t>AZN</t>
  </si>
  <si>
    <t>BAM</t>
  </si>
  <si>
    <t>BBD</t>
  </si>
  <si>
    <t>BDT</t>
  </si>
  <si>
    <t>BGN</t>
  </si>
  <si>
    <t>BHD</t>
  </si>
  <si>
    <t>BIF</t>
  </si>
  <si>
    <t>BMD</t>
  </si>
  <si>
    <t>BND</t>
  </si>
  <si>
    <t>BOB</t>
  </si>
  <si>
    <t>Boliviano</t>
  </si>
  <si>
    <t>BRL</t>
  </si>
  <si>
    <t>BSD</t>
  </si>
  <si>
    <t>BTN</t>
  </si>
  <si>
    <t>BWP</t>
  </si>
  <si>
    <t>BYR</t>
  </si>
  <si>
    <t>BZD</t>
  </si>
  <si>
    <t>CAD</t>
  </si>
  <si>
    <t>CDF</t>
  </si>
  <si>
    <t>CHF</t>
  </si>
  <si>
    <t>CLP</t>
  </si>
  <si>
    <t>CNY</t>
  </si>
  <si>
    <t>COP</t>
  </si>
  <si>
    <t>CRC</t>
  </si>
  <si>
    <t>CUC</t>
  </si>
  <si>
    <t>CUP</t>
  </si>
  <si>
    <t>CVE</t>
  </si>
  <si>
    <t>CZK</t>
  </si>
  <si>
    <t>DJF</t>
  </si>
  <si>
    <t>DKK</t>
  </si>
  <si>
    <t>DOP</t>
  </si>
  <si>
    <t>DZD</t>
  </si>
  <si>
    <t>EGP</t>
  </si>
  <si>
    <t>ERN</t>
  </si>
  <si>
    <t>ETB</t>
  </si>
  <si>
    <t>EUR</t>
  </si>
  <si>
    <t>Euro</t>
  </si>
  <si>
    <t>FJD</t>
  </si>
  <si>
    <t>FKP</t>
  </si>
  <si>
    <t>GBP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</si>
  <si>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</si>
  <si>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</si>
  <si>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</si>
  <si>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</si>
  <si>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</si>
  <si>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</si>
  <si>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</si>
  <si>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</si>
  <si>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</si>
  <si>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</si>
  <si>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</si>
  <si>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</si>
  <si>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</si>
  <si>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</si>
  <si>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</si>
  <si>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</si>
  <si>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</si>
  <si>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</si>
  <si>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</si>
  <si>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</si>
  <si>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</si>
  <si>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</si>
  <si>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</si>
  <si>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</si>
  <si>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</si>
  <si>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</si>
  <si>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</si>
  <si>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</si>
  <si>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</si>
  <si>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</si>
  <si>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</si>
  <si>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</si>
  <si>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</si>
  <si>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</si>
  <si>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</si>
  <si>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LTL</t>
  </si>
  <si>
    <t>LYD</t>
  </si>
  <si>
    <t>MAD</t>
  </si>
  <si>
    <t>MDL</t>
  </si>
  <si>
    <t>MGA</t>
  </si>
  <si>
    <t>MKD</t>
  </si>
  <si>
    <t>MMK</t>
  </si>
  <si>
    <t>MNT</t>
  </si>
  <si>
    <t>MOP</t>
  </si>
  <si>
    <t>MRO</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</si>
  <si>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</si>
  <si>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</si>
  <si>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</si>
  <si>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</si>
  <si>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</si>
  <si>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</si>
  <si>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</si>
  <si>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</si>
  <si>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</si>
  <si>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</si>
  <si>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</si>
  <si>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</si>
  <si>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</si>
  <si>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</si>
  <si>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</si>
  <si>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</si>
  <si>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</si>
  <si>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</si>
  <si>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</si>
  <si>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</si>
  <si>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</si>
  <si>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</si>
  <si>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</si>
  <si>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</si>
  <si>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</si>
  <si>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</si>
  <si>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</si>
  <si>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</si>
  <si>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</si>
  <si>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</si>
  <si>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</si>
  <si>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</si>
  <si>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</si>
  <si>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</si>
  <si>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</si>
  <si>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</si>
  <si>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STD</t>
  </si>
  <si>
    <t>SYP</t>
  </si>
  <si>
    <t>SZL</t>
  </si>
  <si>
    <t>THB</t>
  </si>
  <si>
    <t>TJS</t>
  </si>
  <si>
    <t>TMT</t>
  </si>
  <si>
    <t>TND</t>
  </si>
  <si>
    <t>TOP</t>
  </si>
  <si>
    <t>TRY</t>
  </si>
  <si>
    <t>TTD</t>
  </si>
  <si>
    <t>TWD</t>
  </si>
  <si>
    <t>TZS</t>
  </si>
  <si>
    <t>UAH</t>
  </si>
  <si>
    <t>UGX</t>
  </si>
  <si>
    <t>USD</t>
  </si>
  <si>
    <t>UYU</t>
  </si>
  <si>
    <t>UZS</t>
  </si>
  <si>
    <t>VEF</t>
  </si>
  <si>
    <t>VND</t>
  </si>
  <si>
    <t>VUV</t>
  </si>
  <si>
    <t>WST</t>
  </si>
  <si>
    <t>XAF</t>
  </si>
  <si>
    <t>XCD</t>
  </si>
  <si>
    <t>XOF</t>
  </si>
  <si>
    <t>XPF</t>
  </si>
  <si>
    <t>XSU</t>
  </si>
  <si>
    <t>YER</t>
  </si>
  <si>
    <t>ZAR</t>
  </si>
  <si>
    <t>ZMW</t>
  </si>
  <si>
    <t>Armenian Dram</t>
  </si>
  <si>
    <t>Netherlands Antillean Guilder</t>
  </si>
  <si>
    <t>Argentine Peso</t>
  </si>
  <si>
    <t>Australian Dollar</t>
  </si>
  <si>
    <t>Aruban Florin</t>
  </si>
  <si>
    <t>Barbados Dollar</t>
  </si>
  <si>
    <t>Bulgarian Lev</t>
  </si>
  <si>
    <t>Bahraini Dinar</t>
  </si>
  <si>
    <t>Bermudian Dollar</t>
  </si>
  <si>
    <t>Brunei Dollar</t>
  </si>
  <si>
    <t>Brazilian Real</t>
  </si>
  <si>
    <t>Bahamian Dollar</t>
  </si>
  <si>
    <t>Belize Dollar</t>
  </si>
  <si>
    <t>Canadian Dollar</t>
  </si>
  <si>
    <t>Congolese Franc</t>
  </si>
  <si>
    <t>Swiss Franc</t>
  </si>
  <si>
    <t>Chilean Peso</t>
  </si>
  <si>
    <t>UAE Dirham</t>
  </si>
  <si>
    <t>Afghani</t>
  </si>
  <si>
    <t>Lek</t>
  </si>
  <si>
    <t>Kwanza</t>
  </si>
  <si>
    <t>Azerbaijanian Manat</t>
  </si>
  <si>
    <t>Convertible Mark</t>
  </si>
  <si>
    <t>Taka</t>
  </si>
  <si>
    <t>Burundi Franc</t>
  </si>
  <si>
    <t>Ngultrum</t>
  </si>
  <si>
    <t>Pula</t>
  </si>
  <si>
    <t>Belarussian Ruble</t>
  </si>
  <si>
    <t>Yuan Renminbi</t>
  </si>
  <si>
    <t>Colombian Peso</t>
  </si>
  <si>
    <t>Costa Rican Colon</t>
  </si>
  <si>
    <t>Peso Convertible</t>
  </si>
  <si>
    <t>Cuban Peso</t>
  </si>
  <si>
    <t>Cabo Verde Escudo</t>
  </si>
  <si>
    <t>Czech Koruna</t>
  </si>
  <si>
    <t>Djibouti Franc</t>
  </si>
  <si>
    <t>Danish Krone</t>
  </si>
  <si>
    <t>Dominican Peso</t>
  </si>
  <si>
    <t>Algerian Dinar</t>
  </si>
  <si>
    <t>Egyptian Pound</t>
  </si>
  <si>
    <t>Nakfa</t>
  </si>
  <si>
    <t>Ethiopian Birr</t>
  </si>
  <si>
    <t>Fiji Dollar</t>
  </si>
  <si>
    <t>Falkland Islands Pound</t>
  </si>
  <si>
    <t>Pound Sterling</t>
  </si>
  <si>
    <t>Lari</t>
  </si>
  <si>
    <t>Ghana Cedi</t>
  </si>
  <si>
    <t>Gibraltar Pound</t>
  </si>
  <si>
    <t>Dalasi</t>
  </si>
  <si>
    <t>Guinea Franc</t>
  </si>
  <si>
    <t>Quetzal</t>
  </si>
  <si>
    <t>Guyana Dollar</t>
  </si>
  <si>
    <t>Hong Kong Dollar</t>
  </si>
  <si>
    <t>Lempira</t>
  </si>
  <si>
    <t>Croatian Kuna</t>
  </si>
  <si>
    <t>Gourde</t>
  </si>
  <si>
    <t>Forint</t>
  </si>
  <si>
    <t>Rupiah</t>
  </si>
  <si>
    <t>New Israeli Sheqel</t>
  </si>
  <si>
    <t>Indian Rupee</t>
  </si>
  <si>
    <t>Iraqi Dinar</t>
  </si>
  <si>
    <t>Iranian Rial</t>
  </si>
  <si>
    <t>Iceland Krona</t>
  </si>
  <si>
    <t>Jamaican Dollar</t>
  </si>
  <si>
    <t>Jordanian Dinar</t>
  </si>
  <si>
    <t>Yen</t>
  </si>
  <si>
    <t>Kenyan Shilling</t>
  </si>
  <si>
    <t>Som</t>
  </si>
  <si>
    <t>Riel</t>
  </si>
  <si>
    <t>Comoro Franc</t>
  </si>
  <si>
    <t>North Korean Won</t>
  </si>
  <si>
    <t>Won</t>
  </si>
  <si>
    <t>Kuwaiti Dinar</t>
  </si>
  <si>
    <t>Cayman Islands Dollar</t>
  </si>
  <si>
    <t>Tenge</t>
  </si>
  <si>
    <t>Kip</t>
  </si>
  <si>
    <t>Lebanese Pound</t>
  </si>
  <si>
    <t>Sri Lanka Rupee</t>
  </si>
  <si>
    <t>Liberian Dollar</t>
  </si>
  <si>
    <t>Loti</t>
  </si>
  <si>
    <t>Lithuanian Litas</t>
  </si>
  <si>
    <t>Libyan Dinar</t>
  </si>
  <si>
    <t>Moroccan Dirham</t>
  </si>
  <si>
    <t>Moldovan Leu</t>
  </si>
  <si>
    <t>Malagasy Ariary</t>
  </si>
  <si>
    <t>Denar</t>
  </si>
  <si>
    <t>Kyat</t>
  </si>
  <si>
    <t>Tugrik</t>
  </si>
  <si>
    <t>Pataca</t>
  </si>
  <si>
    <t>Ouguiya</t>
  </si>
  <si>
    <t>Mauritius Rupee</t>
  </si>
  <si>
    <t>Rufiyaa</t>
  </si>
  <si>
    <t>Kwacha</t>
  </si>
  <si>
    <t>Mexican Peso</t>
  </si>
  <si>
    <t>Malaysian Ringgit</t>
  </si>
  <si>
    <t>Mozambique Metical</t>
  </si>
  <si>
    <t>Namibia Dollar</t>
  </si>
  <si>
    <t>Naira</t>
  </si>
  <si>
    <t>Cordoba Oro</t>
  </si>
  <si>
    <t>Norwegian Krone</t>
  </si>
  <si>
    <t>Nepalese Rupee</t>
  </si>
  <si>
    <t>New Zealand Dollar</t>
  </si>
  <si>
    <t>Rial Omani</t>
  </si>
  <si>
    <t>Balboa</t>
  </si>
  <si>
    <t>Nuevo Sol</t>
  </si>
  <si>
    <t>Kina</t>
  </si>
  <si>
    <t>Philippine Peso</t>
  </si>
  <si>
    <t>Pakistan Rupee</t>
  </si>
  <si>
    <t>Zloty</t>
  </si>
  <si>
    <t>Guarani</t>
  </si>
  <si>
    <t>Qatari Rial</t>
  </si>
  <si>
    <t>New Romanian Leu</t>
  </si>
  <si>
    <t>Serbian Dinar</t>
  </si>
  <si>
    <t>Russian Ruble</t>
  </si>
  <si>
    <t>Rwanda Franc</t>
  </si>
  <si>
    <t>Saudi Riyal</t>
  </si>
  <si>
    <t>Solomon Islands Dollar</t>
  </si>
  <si>
    <t>Seychelles Rupee</t>
  </si>
  <si>
    <t>Sudanese Pound</t>
  </si>
  <si>
    <t>Swedish Krona</t>
  </si>
  <si>
    <t>Singapore Dollar</t>
  </si>
  <si>
    <t>Saint Helena Pound</t>
  </si>
  <si>
    <t>Leone</t>
  </si>
  <si>
    <t>Somali Shilling</t>
  </si>
  <si>
    <t>Surinam Dollar</t>
  </si>
  <si>
    <t>South Sudanese Pound</t>
  </si>
  <si>
    <t>Dobra</t>
  </si>
  <si>
    <t>El Salvador Colon</t>
  </si>
  <si>
    <t>SVC</t>
  </si>
  <si>
    <t>Syrian Pound</t>
  </si>
  <si>
    <t>Lilangeni</t>
  </si>
  <si>
    <t>Baht</t>
  </si>
  <si>
    <t>Somoni</t>
  </si>
  <si>
    <t>Turkmenistan New Manat</t>
  </si>
  <si>
    <t>Tunisian Dinar</t>
  </si>
  <si>
    <t>Pa’anga</t>
  </si>
  <si>
    <t>Turkish Lira</t>
  </si>
  <si>
    <t>Trinidad and Tobago Dollar</t>
  </si>
  <si>
    <t>New Taiwan Dollar</t>
  </si>
  <si>
    <t>Tanzanian Shilling</t>
  </si>
  <si>
    <t>Hryvnia</t>
  </si>
  <si>
    <t>Uganda Shilling</t>
  </si>
  <si>
    <t>US Dollar</t>
  </si>
  <si>
    <t>Peso Uruguayo</t>
  </si>
  <si>
    <t>Uzbekistan Sum</t>
  </si>
  <si>
    <t>Bolivar</t>
  </si>
  <si>
    <t>Dong</t>
  </si>
  <si>
    <t>Vatu</t>
  </si>
  <si>
    <t>Tala</t>
  </si>
  <si>
    <t>CFA Franc BEAC</t>
  </si>
  <si>
    <t>East Caribbean Dollar</t>
  </si>
  <si>
    <t>CFA Franc BCEAO</t>
  </si>
  <si>
    <t>CFP Franc</t>
  </si>
  <si>
    <t>Sucre</t>
  </si>
  <si>
    <t>Yemeni Rial</t>
  </si>
  <si>
    <t>Rand</t>
  </si>
  <si>
    <t>Zambian Kwacha</t>
  </si>
  <si>
    <t>Zimbabwe Dollar</t>
  </si>
  <si>
    <t>ZWL</t>
  </si>
  <si>
    <t>EFT Form</t>
  </si>
  <si>
    <t>EFT Information Method (Please Attach):</t>
  </si>
  <si>
    <t>Re-Evaluation</t>
  </si>
  <si>
    <t>&gt; USD $0</t>
  </si>
  <si>
    <t>&lt; USD $1M</t>
  </si>
  <si>
    <t>N/A</t>
  </si>
  <si>
    <t>&gt; USD $5M</t>
  </si>
  <si>
    <t>USD $1M - USD $15M</t>
  </si>
  <si>
    <t>&gt; USD $15M</t>
  </si>
  <si>
    <t>Supplier Type</t>
  </si>
  <si>
    <t>Annual Spend</t>
  </si>
  <si>
    <t>Custom Broker / Freight Forwarder</t>
  </si>
  <si>
    <t>Financial / Leasing / Insurance</t>
  </si>
  <si>
    <t>Refer to Delegation of Authority (DOA)</t>
  </si>
  <si>
    <t>Refer to HRV Due Diligence Renewal and Business Agreement Process (BOS 05-06.200.BEHQ)</t>
  </si>
  <si>
    <t>Required Evaluation</t>
  </si>
  <si>
    <t>** The process for evaluating Supplier Types of Agent/Sales Consultant, Custom Broker/Freight Forwarder and Government Facing Business Consultant has been automated.  The automated process workflow tool is accessable throught the Ethics and Compliance Portal by selecting the Third Party Due Diligence On-Line Tool.</t>
  </si>
  <si>
    <t>Approves Evaluation
(Refer to section 37 of DOA)</t>
  </si>
  <si>
    <t>Refer to HRV Due Diligence Renewal and Business
Agreement Process (BOS 05-06.200.BEHQ)</t>
  </si>
  <si>
    <t xml:space="preserve">
• High Risk Supplier Due Diligence Levels of Evaluation
Process (BOS 15-06.200.BEHQ) **
• Completing the Due Diligence Questionnaire – Business
Requester Work Instruction (BOS 05-06.301.BEHQ)
• Global custom broker and freight forwarder suppliers due
diligence will be conducted globally and include all the
controlled subsidiaries that are included in the scope of the
global bid/contract. Global Regions are not required to
perform due diligence for their controlled subsidiaries.
• Global Supplier Financial Assessment Process (BOS 13-
51.219.BEHQ)
</t>
  </si>
  <si>
    <t xml:space="preserve">
• High Risk Supplier Due Diligence Levels of Evaluation
Process (BOS 15-06.200.BEHQ) **
• Completing the Due Diligence Questionnaire – Business
Requester Work Instruction (BOS 05-06.301.BEHQ)
• The BE Legal Department has the responsibility to conduct
Due Diligence evaluation of law firms and lobbyists.
Exceptions maybe documented in (LBOS). NOTE: In North
America region, these will include Public Sector
Consultants or Government Relations Consultants that
may represent (a) Johnson Controls’ business in
legislative, regulatory or administrative action or rule
making relevant to its commercial interests; or (b) provide
advice, consultation and representation with respect to
sales and marketing efforts in public sector vertical
markets, also known as a Lobbyist.
</t>
  </si>
  <si>
    <t xml:space="preserve">
• High Risk Supplier Due Diligence Levels of Evaluation
Process (BOS 15-06.200.BEHQ) **
• Completing the Due Diligence Questionnaire – Business
Requester Work Instruction (BOS 05-06.301.BEHQ)
</t>
  </si>
  <si>
    <t>USD $1M - USD $5M</t>
  </si>
  <si>
    <t xml:space="preserve">
• Conflict of Interest
• Tax or VAT ID or equivalent identifier for tax purposes
• Verification of Name and Address
</t>
  </si>
  <si>
    <t xml:space="preserve">
• Conflict of Interest
• Tax or VAT ID or equivalent identifier for tax purposes
• Verification of Name and Address
• Indirect Supplier Assessment
</t>
  </si>
  <si>
    <t xml:space="preserve">
• Conflict of Interest
• Tax or VAT ID or equivalent identifier for tax purposes
• Verification of Name and Address
• Indirect Supplier Assessment
• Global Supplier Financial Assessment Process (BOS 13-51.219.BEHQ)
</t>
  </si>
  <si>
    <t>&lt; USD $5M</t>
  </si>
  <si>
    <t xml:space="preserve">
• Conflict of Interest
• Tax or VAT ID or equivalent identifier for tax purposes
• Verification of Name and Address
• Direct Supplier Assessment
• Global Supplier Financial Assessment Process (BOS 13-51.219.BEHQ)
</t>
  </si>
  <si>
    <t>Subcontractor / Services
Indirect
Freight</t>
  </si>
  <si>
    <t xml:space="preserve">
• Conflict of Interest
• Tax of VAT ID of equivalent identifier for tax purposes
• Verification of Name and Address
• Indirect Supplier Assessment
• Global Supplier Financial Assessment Process (BOS 13-51.219.BEHQ)
</t>
  </si>
  <si>
    <t>Charity
Sponsorship</t>
  </si>
  <si>
    <t xml:space="preserve">
Follow the Ship Owner Commission Policy (BOS 05-06.105.BEHQ)
</t>
  </si>
  <si>
    <t xml:space="preserve">
• Conflict of Interest
• Tax or VAT ID or equivalent identifier for tax purposes
• Verification of Name and Address
• Direct Supplier Assessment
</t>
  </si>
  <si>
    <t>Change Supplier Status?</t>
  </si>
  <si>
    <t>Add To Prime Revenue?</t>
  </si>
  <si>
    <t>ADTi</t>
  </si>
  <si>
    <t>Select ERP System(s)</t>
  </si>
  <si>
    <t>Has Supplier Due Diligence been performed and approved per BOS Policy "13-13.100.BEHQ - Global Procurement Policy"?</t>
  </si>
  <si>
    <t>ADTi - Compass - Koch</t>
  </si>
  <si>
    <t>BE - Oracle</t>
  </si>
  <si>
    <t>BE - Lawson</t>
  </si>
  <si>
    <t>BE - SAP</t>
  </si>
  <si>
    <t>BE - Navision</t>
  </si>
  <si>
    <t>ADTi - CSSI Financials - ESM</t>
  </si>
  <si>
    <t>ADTi - MacPac - ASC</t>
  </si>
  <si>
    <t>ADTi - MacPac - Ruskin / RRS</t>
  </si>
  <si>
    <t>ADTi - Mapics - Trion</t>
  </si>
  <si>
    <t>ADTi - Oracle - HCY / Selkirk / ADC</t>
  </si>
  <si>
    <t>Add To NxTrend</t>
  </si>
  <si>
    <t>Section 4:  Payment Method</t>
  </si>
  <si>
    <t>Payment Method:</t>
  </si>
  <si>
    <t>Check</t>
  </si>
  <si>
    <t>Electronic Funds Transfer (EFT)</t>
  </si>
  <si>
    <t>HCY MEX OU</t>
  </si>
  <si>
    <t>HCY USA OU</t>
  </si>
  <si>
    <t>SLK CAN OU</t>
  </si>
  <si>
    <t>SLK USA OU</t>
  </si>
  <si>
    <t>SLK MEX OU</t>
  </si>
  <si>
    <t>Reactivate Site</t>
  </si>
  <si>
    <t>Additional Supplier Information</t>
  </si>
  <si>
    <t>Supplier Information</t>
  </si>
  <si>
    <t>Payment Method</t>
  </si>
  <si>
    <t>Additional Information</t>
  </si>
  <si>
    <t>Approvals</t>
  </si>
  <si>
    <t>General Information</t>
  </si>
  <si>
    <t>Requestor Name</t>
  </si>
  <si>
    <t>Form Completed By</t>
  </si>
  <si>
    <t>Requestor Type</t>
  </si>
  <si>
    <t>Supplier Number</t>
  </si>
  <si>
    <t>_SEC01</t>
  </si>
  <si>
    <t>_SEC02</t>
  </si>
  <si>
    <t>_SEC03</t>
  </si>
  <si>
    <t>_SEC04</t>
  </si>
  <si>
    <t>_SEC05</t>
  </si>
  <si>
    <t>_SEC06</t>
  </si>
  <si>
    <t>_SEC07</t>
  </si>
  <si>
    <t>FORM VALIDATION (_FRM01)</t>
  </si>
  <si>
    <t>SECTION 1 VALIDATION (_SEC01)</t>
  </si>
  <si>
    <t>ERROR MESSAGE</t>
  </si>
  <si>
    <t>VALIDATION STATUS</t>
  </si>
  <si>
    <t>LABEL</t>
  </si>
  <si>
    <t>NAME</t>
  </si>
  <si>
    <t>Requestor / Manager Information</t>
  </si>
  <si>
    <t>SCENARIO_01 STATUS</t>
  </si>
  <si>
    <t>SCENARIO_02 STATUS</t>
  </si>
  <si>
    <t>SCENARIO_03 STATUS</t>
  </si>
  <si>
    <t>SCENARIO_04 STATUS</t>
  </si>
  <si>
    <t>SCENARIO_05 STATUS</t>
  </si>
  <si>
    <t>SCENARIO_06 STATUS</t>
  </si>
  <si>
    <t>ADD NEW SUPPLIER</t>
  </si>
  <si>
    <t>REACTIVATE SUPPLIER</t>
  </si>
  <si>
    <t>ADD NEW SITE</t>
  </si>
  <si>
    <t>REACTIVATE SITE</t>
  </si>
  <si>
    <t>DEACTIVATE SUPPLIER</t>
  </si>
  <si>
    <t>UPDATE SUPPLIER</t>
  </si>
  <si>
    <t>Requestor Phone Number</t>
  </si>
  <si>
    <t>Requestor Branch / Department</t>
  </si>
  <si>
    <t>Actions To Be Performed</t>
  </si>
  <si>
    <t>Supplier Change Description</t>
  </si>
  <si>
    <t>ERP System(s)</t>
  </si>
  <si>
    <t>Lawson Vendor Group(s)</t>
  </si>
  <si>
    <t>SAP Location(s)</t>
  </si>
  <si>
    <t>ADTi Oracle Organization(s)</t>
  </si>
  <si>
    <t>Oracle Organization(s)</t>
  </si>
  <si>
    <t>REQUIRED - Requestor Name (Section 1)</t>
  </si>
  <si>
    <t>REQUIRED - Requestor Type (Section 1)</t>
  </si>
  <si>
    <t>REQUIRED - Requestor Phone Number (Section 1)</t>
  </si>
  <si>
    <t>REQUIRED - Form Completed By (Section 1)</t>
  </si>
  <si>
    <t>REQUIRED - Actions To Be Performed (Section 1)</t>
  </si>
  <si>
    <t>REQUIRED - Supplier Number (Section 1)</t>
  </si>
  <si>
    <t>REQUIRED - Supplier Change Description (Section 1)</t>
  </si>
  <si>
    <t>REQUIRED - ERP System(s) (Section 1)</t>
  </si>
  <si>
    <t>REQUIRED - Requestor Branch / Department (Section 1)</t>
  </si>
  <si>
    <t>REQUIRED - Oracle Organization(s) (Section 1)</t>
  </si>
  <si>
    <t>REQUIRED - Lawson Vendor Group(s) (Section 1)</t>
  </si>
  <si>
    <t>REQUIRED - SAP Location(s) (Section 1)</t>
  </si>
  <si>
    <t>REQUIRED - ADTi Oracle Organization(s) (Section 1)</t>
  </si>
  <si>
    <t>_SEC01_01</t>
  </si>
  <si>
    <t>_SEC01_02</t>
  </si>
  <si>
    <t>_SEC01_03</t>
  </si>
  <si>
    <t>_SEC01_04</t>
  </si>
  <si>
    <t>_SEC01_05</t>
  </si>
  <si>
    <t>_SEC01_06</t>
  </si>
  <si>
    <t>_SEC01_07</t>
  </si>
  <si>
    <t>_SEC01_08</t>
  </si>
  <si>
    <t>_SEC01_09</t>
  </si>
  <si>
    <t>_SEC01_10</t>
  </si>
  <si>
    <t>_SEC01_11</t>
  </si>
  <si>
    <t>_SEC01_12</t>
  </si>
  <si>
    <t>_SEC01_13</t>
  </si>
  <si>
    <t>VALUE</t>
  </si>
  <si>
    <t>Requestor Type Drop Down (_DD01)</t>
  </si>
  <si>
    <t>Label</t>
  </si>
  <si>
    <t>Name</t>
  </si>
  <si>
    <t>Status</t>
  </si>
  <si>
    <t>Action Check Boxes (_CB01)</t>
  </si>
  <si>
    <t>_CB01_01</t>
  </si>
  <si>
    <t>_CB01_02</t>
  </si>
  <si>
    <t>_CB01_03</t>
  </si>
  <si>
    <t>_CB01_04</t>
  </si>
  <si>
    <t>_CB01_05</t>
  </si>
  <si>
    <t>_CB01_06</t>
  </si>
  <si>
    <t>ERP Check Boxes (_CB02)</t>
  </si>
  <si>
    <t>_CB02_01</t>
  </si>
  <si>
    <t>_CB02_02</t>
  </si>
  <si>
    <t>_CB02_03</t>
  </si>
  <si>
    <t>_CB02_04</t>
  </si>
  <si>
    <t>_CB02_05</t>
  </si>
  <si>
    <t>_CB02_06</t>
  </si>
  <si>
    <t>_CB02_07</t>
  </si>
  <si>
    <t>_CB02_08</t>
  </si>
  <si>
    <t>_CB02_09</t>
  </si>
  <si>
    <t>_CB02_10</t>
  </si>
  <si>
    <t>_CB02_11</t>
  </si>
  <si>
    <t>_CB03_01</t>
  </si>
  <si>
    <t>_CB03_02</t>
  </si>
  <si>
    <t>_CB03_03</t>
  </si>
  <si>
    <t>_CB04_01</t>
  </si>
  <si>
    <t>_CB04_02</t>
  </si>
  <si>
    <t>_CB05_01</t>
  </si>
  <si>
    <t>_CB05_02</t>
  </si>
  <si>
    <t>_CB05_03</t>
  </si>
  <si>
    <t>_CB05_04</t>
  </si>
  <si>
    <t>_CB05_05</t>
  </si>
  <si>
    <t>_CB06_01</t>
  </si>
  <si>
    <t>_CB06_02</t>
  </si>
  <si>
    <t>_CB06_03</t>
  </si>
  <si>
    <t>_CB06_04</t>
  </si>
  <si>
    <t>_CB06_05</t>
  </si>
  <si>
    <t>Oracle Organization Check Boxes (_CB03)</t>
  </si>
  <si>
    <t>Lawson Vendor Group Check Boxes (_CB04)</t>
  </si>
  <si>
    <t>SAP Company Check Boxes (_CB05)</t>
  </si>
  <si>
    <t>ADTi Oracle Organizations Check Boxes (_CB06)</t>
  </si>
  <si>
    <t>SECTION 2 VALIDATION (_SEC02)</t>
  </si>
  <si>
    <t>_SEC02_01</t>
  </si>
  <si>
    <t>SECTION 3 VALIDATION (_SEC03)</t>
  </si>
  <si>
    <t>SECTION 4 VALIDATION (_SEC04)</t>
  </si>
  <si>
    <t>_SEC04_01</t>
  </si>
  <si>
    <t>SECTION 5 VALIDATION (_SEC05)</t>
  </si>
  <si>
    <t>_SEC05_01</t>
  </si>
  <si>
    <t>_SEC06_01</t>
  </si>
  <si>
    <t>_SEC07_01</t>
  </si>
  <si>
    <t>Incorporation Status (_DD02)</t>
  </si>
  <si>
    <t>Tax Identifier Type (_DD03)</t>
  </si>
  <si>
    <t>Supplier Type (_DD04)</t>
  </si>
  <si>
    <t>Controlled vs Directed (_DD05)</t>
  </si>
  <si>
    <t>Payment Method (_DD06)</t>
  </si>
  <si>
    <t>Commodity (_DD07)</t>
  </si>
  <si>
    <t>Country (_DD08)</t>
  </si>
  <si>
    <t>Currency (_DD09)</t>
  </si>
  <si>
    <t>Incorporation Status</t>
  </si>
  <si>
    <t>REQUIRED - Incorporation Status (Section 2)</t>
  </si>
  <si>
    <t>_SEC02_02</t>
  </si>
  <si>
    <t>_SEC02_03</t>
  </si>
  <si>
    <t>Tax Type</t>
  </si>
  <si>
    <t>REQUIRED - Tax Type (Section 2)</t>
  </si>
  <si>
    <t>Tax ID / VAT ID</t>
  </si>
  <si>
    <t>Full Legal Name</t>
  </si>
  <si>
    <t>Diverse Supplier</t>
  </si>
  <si>
    <t>Item / Service Description</t>
  </si>
  <si>
    <t>Commodity Category</t>
  </si>
  <si>
    <t>_SEC02_04</t>
  </si>
  <si>
    <t>_SEC02_05</t>
  </si>
  <si>
    <t>_SEC02_06</t>
  </si>
  <si>
    <t>_SEC02_07</t>
  </si>
  <si>
    <t>_SEC02_09</t>
  </si>
  <si>
    <t>_SEC02_10</t>
  </si>
  <si>
    <t>Supplier Name</t>
  </si>
  <si>
    <t>Purchasing Site Address</t>
  </si>
  <si>
    <t>Purchasing Site City</t>
  </si>
  <si>
    <t>Purchasing Site State</t>
  </si>
  <si>
    <t>Purchasing Site Zip</t>
  </si>
  <si>
    <t>Purchasing Site Country</t>
  </si>
  <si>
    <t>Purchasing Site Contact Name</t>
  </si>
  <si>
    <t>Purchasing Site Phone</t>
  </si>
  <si>
    <t>Purchasing Site Fax</t>
  </si>
  <si>
    <t>Purchasing Site Email</t>
  </si>
  <si>
    <t>Pay Site Address</t>
  </si>
  <si>
    <t>Pay Site City</t>
  </si>
  <si>
    <t>Pay Site State</t>
  </si>
  <si>
    <t>Pay Site Zip</t>
  </si>
  <si>
    <t>Pay Site Country</t>
  </si>
  <si>
    <t>Pay Site Contact Name</t>
  </si>
  <si>
    <t>Pay Site Phone</t>
  </si>
  <si>
    <t>Pay Site Fax</t>
  </si>
  <si>
    <t>Pay Site Email</t>
  </si>
  <si>
    <t>EFT Currency Code</t>
  </si>
  <si>
    <t>EFT Information Method</t>
  </si>
  <si>
    <t>_SEC04_02</t>
  </si>
  <si>
    <t>_SEC04_03</t>
  </si>
  <si>
    <t>Manager Question 1 - Answer</t>
  </si>
  <si>
    <t>Requestor Question 1 - Answer</t>
  </si>
  <si>
    <t>Manager Question 2 - Answer</t>
  </si>
  <si>
    <t>Requestor Question 2 - Answer</t>
  </si>
  <si>
    <t>Manager Question 3 - Answer</t>
  </si>
  <si>
    <t>Requestor Question 3 - Answer</t>
  </si>
  <si>
    <t>Manager Question 4 - Answer</t>
  </si>
  <si>
    <t>Requestor Question 4 - Answer</t>
  </si>
  <si>
    <t>_SEC05_02</t>
  </si>
  <si>
    <t>_SEC05_03</t>
  </si>
  <si>
    <t>_SEC05_04</t>
  </si>
  <si>
    <t>_SEC05_05</t>
  </si>
  <si>
    <t>_SEC05_06</t>
  </si>
  <si>
    <t>_SEC05_07</t>
  </si>
  <si>
    <t>_SEC05_08</t>
  </si>
  <si>
    <t>Active In Another Database?</t>
  </si>
  <si>
    <t>_SEC05_09</t>
  </si>
  <si>
    <t>_SEC05_10</t>
  </si>
  <si>
    <t>_SEC05_11</t>
  </si>
  <si>
    <t>Additional Notes</t>
  </si>
  <si>
    <t>Requestor Email</t>
  </si>
  <si>
    <t>Manager Name</t>
  </si>
  <si>
    <t>Manager Email</t>
  </si>
  <si>
    <t>_SEC07_02</t>
  </si>
  <si>
    <t>_SEC07_03</t>
  </si>
  <si>
    <t>_SEC07_04</t>
  </si>
  <si>
    <t>_SEC03_01</t>
  </si>
  <si>
    <t>_SEC03_02</t>
  </si>
  <si>
    <t>_SEC03_03</t>
  </si>
  <si>
    <t>_SEC03_04</t>
  </si>
  <si>
    <t>_SEC03_05</t>
  </si>
  <si>
    <t>_SEC03_06</t>
  </si>
  <si>
    <t>_SEC03_07</t>
  </si>
  <si>
    <t>_SEC03_08</t>
  </si>
  <si>
    <t>_SEC03_09</t>
  </si>
  <si>
    <t>_SEC03_10</t>
  </si>
  <si>
    <t>_SEC03_11</t>
  </si>
  <si>
    <t>_SEC03_12</t>
  </si>
  <si>
    <t>_SEC03_13</t>
  </si>
  <si>
    <t>_SEC03_14</t>
  </si>
  <si>
    <t>_SEC03_15</t>
  </si>
  <si>
    <t>_SEC03_16</t>
  </si>
  <si>
    <t>_SEC03_17</t>
  </si>
  <si>
    <t>_SEC03_18</t>
  </si>
  <si>
    <t>_SEC03_19</t>
  </si>
  <si>
    <t>REQUIRED - Tax ID / VAT ID (Section 2)</t>
  </si>
  <si>
    <t>REQUIRED - Full Legal Name (Section 2)</t>
  </si>
  <si>
    <t>REQUIRED - Diverse Supplier (Section 2)</t>
  </si>
  <si>
    <t>REQUIRED - Supplier Type (Section 2)</t>
  </si>
  <si>
    <t>REQUIRED - Item / Service Description (Section 2)</t>
  </si>
  <si>
    <t>REQUIRED - Commodity Category (Section 2)</t>
  </si>
  <si>
    <t>REQUIRED - Supplier Name (Section 3)</t>
  </si>
  <si>
    <t>REQUIRED - Purchasing Site Address (Section 3)</t>
  </si>
  <si>
    <t>REQUIRED - Purchasing Site City (Section 3)</t>
  </si>
  <si>
    <t>REQUIRED - Purchasing Site State (Section 3)</t>
  </si>
  <si>
    <t>REQUIRED - Purchasing Site Zip (Section 3)</t>
  </si>
  <si>
    <t>REQUIRED - Purchasing Site Country (Section 3)</t>
  </si>
  <si>
    <t>REQUIRED - Purchasing Site Contact Name (Section 3)</t>
  </si>
  <si>
    <t>REQUIRED - Purchasing Site Phone (Section 3)</t>
  </si>
  <si>
    <t>REQUIRED - Purchasing Site Fax (Section 3)</t>
  </si>
  <si>
    <t>REQUIRED - Purchasing Site Email (Section 3)</t>
  </si>
  <si>
    <t>REQUIRED - Pay Site Address (Section 3)</t>
  </si>
  <si>
    <t>REQUIRED - Pay Site City (Section 3)</t>
  </si>
  <si>
    <t>REQUIRED - Pay Site State (Section 3)</t>
  </si>
  <si>
    <t>REQUIRED - Pay Site Zip (Section 3)</t>
  </si>
  <si>
    <t>REQUIRED - Pay Site Country (Section 3)</t>
  </si>
  <si>
    <t>REQUIRED - Pay Site Contact Name (Section 3)</t>
  </si>
  <si>
    <t>REQUIRED - Pay Site Phone (Section 3)</t>
  </si>
  <si>
    <t>REQUIRED - Pay Site Fax (Section 3)</t>
  </si>
  <si>
    <t>REQUIRED - Pay Site Email (Section 3)</t>
  </si>
  <si>
    <t>REQUIRED - Payment Method (Section 4)</t>
  </si>
  <si>
    <t>REQUIRED - EFT Currency Code (Section 4)</t>
  </si>
  <si>
    <t>REQUIRED - EFT Information Method (Section 4)</t>
  </si>
  <si>
    <t>REQUIRED - Manager Question 1 - Answer (Section 5)</t>
  </si>
  <si>
    <t>REQUIRED - Requestor Question 1 - Answer (Section 5)</t>
  </si>
  <si>
    <t>REQUIRED - Manager Question 2 - Answer (Section 5)</t>
  </si>
  <si>
    <t>REQUIRED - Requestor Question 2 - Answer (Section 5)</t>
  </si>
  <si>
    <t>REQUIRED - Manager Question 3 - Answer (Section 5)</t>
  </si>
  <si>
    <t>REQUIRED - Requestor Question 3 - Answer (Section 5)</t>
  </si>
  <si>
    <t>REQUIRED - Manager Question 4 - Answer (Section 5)</t>
  </si>
  <si>
    <t>REQUIRED - Requestor Question 4 - Answer (Section 5)</t>
  </si>
  <si>
    <t>REQUIRED - Active In Another Database? (Section 5)</t>
  </si>
  <si>
    <t>REQUIRED - Supplier Name (Section 5)</t>
  </si>
  <si>
    <t>REQUIRED - Supplier Number (Section 5)</t>
  </si>
  <si>
    <t>REQUIRED - Requestor Name (Section 7)</t>
  </si>
  <si>
    <t>REQUIRED - Requestor Email (Section 7)</t>
  </si>
  <si>
    <t>Diverse Supplier Check Boxes (_CB07)</t>
  </si>
  <si>
    <t>_CB07_01</t>
  </si>
  <si>
    <t>_CB07_02</t>
  </si>
  <si>
    <t>REQUIRED - Manager Name (Section 7)</t>
  </si>
  <si>
    <t>REQUIRED - Manager Email (Section 7)</t>
  </si>
  <si>
    <t>EFT Method Check Boxes (_CB09)</t>
  </si>
  <si>
    <t>_CB09_01</t>
  </si>
  <si>
    <t>_CB09_02</t>
  </si>
  <si>
    <t>_CB09_03</t>
  </si>
  <si>
    <t>Letterhead (with Remit To Information)</t>
  </si>
  <si>
    <t>Invoice (with Banking Information)</t>
  </si>
  <si>
    <t>Manager Question 1 Check Boxes (_CB10)</t>
  </si>
  <si>
    <t>_CB10_01</t>
  </si>
  <si>
    <t>_CB10_02</t>
  </si>
  <si>
    <t>Requestor Question 1 Check Boxes (_CB11)</t>
  </si>
  <si>
    <t>_CB11_01</t>
  </si>
  <si>
    <t>_CB11_02</t>
  </si>
  <si>
    <t>Manager Question 2 Check Boxes (_CB12)</t>
  </si>
  <si>
    <t>_CB12_01</t>
  </si>
  <si>
    <t>_CB12_02</t>
  </si>
  <si>
    <t>Requestor Question 2 Check Boxes (_CB13)</t>
  </si>
  <si>
    <t>_CB13_01</t>
  </si>
  <si>
    <t>_CB13_02</t>
  </si>
  <si>
    <t>Manager Question 3 Check Boxes (_CB14)</t>
  </si>
  <si>
    <t>_CB14_01</t>
  </si>
  <si>
    <t>_CB14_02</t>
  </si>
  <si>
    <t>Requestor Question 3 Check Boxes (_CB15)</t>
  </si>
  <si>
    <t>_CB15_01</t>
  </si>
  <si>
    <t>_CB15_02</t>
  </si>
  <si>
    <t>Manager Question 4 Check Boxes (_CB16)</t>
  </si>
  <si>
    <t>_CB16_01</t>
  </si>
  <si>
    <t>_CB16_02</t>
  </si>
  <si>
    <t>Requestor Question 4 Check Boxes (_CB17)</t>
  </si>
  <si>
    <t>_CB17_01</t>
  </si>
  <si>
    <t>_CB17_02</t>
  </si>
  <si>
    <t>_CB18_01</t>
  </si>
  <si>
    <t>_CB18_02</t>
  </si>
  <si>
    <t>Exists In Database Check Boxes (_CB18)</t>
  </si>
  <si>
    <t>CG-SupplierAddTeam@jci.com</t>
  </si>
  <si>
    <t>CG-SupplierAddTeam-ADTi@jci.com</t>
  </si>
  <si>
    <t>Emails</t>
  </si>
  <si>
    <t>13-51.611.BEHQ Supplier Add-Change Form (SMART)</t>
  </si>
  <si>
    <t>_SEC04_04</t>
  </si>
  <si>
    <t>Remittance Advice Email</t>
  </si>
  <si>
    <t>REQUIRED - Remittance Advice Email (Section 4)</t>
  </si>
  <si>
    <t>_CB02_12</t>
  </si>
  <si>
    <t>_CB02_13</t>
  </si>
  <si>
    <t>ADTi - Adminpac</t>
  </si>
  <si>
    <t>ADTi - Empernet</t>
  </si>
  <si>
    <t>EFT Remittance Advice Email:</t>
  </si>
  <si>
    <t>Password Is: RSAF12345</t>
  </si>
  <si>
    <t>Corporate BBC</t>
  </si>
  <si>
    <t>Are you aware of any current or former JCI employee (including those from merged or acquired companies) with a financial stake, ownership or investment in this company or know of any other conflict of interest?</t>
  </si>
  <si>
    <t>_SEC02_12</t>
  </si>
  <si>
    <t>Estimated annual spend</t>
  </si>
  <si>
    <t>Estimated annual spend (USD)</t>
  </si>
  <si>
    <t>ACCESS CONTROL/ ACCESS CONTROL PANELS (101310)</t>
  </si>
  <si>
    <t>ACCESS CONTROL/ BADGING (101315)</t>
  </si>
  <si>
    <t>ACCESS CONTROL/ DOORS &amp; LOCKS (101320)</t>
  </si>
  <si>
    <t>ACCESS CONTROL/ INTERCOMS (101325)</t>
  </si>
  <si>
    <t>ACCESS CONTROL/ READERS &amp; KEYPADS (101330)</t>
  </si>
  <si>
    <t>ACCESS CONTROL/ UNCATEGORIZED ACCESS CONTROL (101395)</t>
  </si>
  <si>
    <t>ALUMINUM/ BAR &amp; TUBE &amp; PROFILE - ALUMINUM (211005)</t>
  </si>
  <si>
    <t>ALUMINUM/ CYLINDERS -  ALUMINUM (211310)</t>
  </si>
  <si>
    <t>ALUMINUM/ EXTRUSION, FABRICATION - ALUMINUM (211015)</t>
  </si>
  <si>
    <t>ALUMINUM/ SHEET - ALUMINUM (211025)</t>
  </si>
  <si>
    <t>ALUMINUM/ UNCATEGORIZED ALUMINUM (211095)</t>
  </si>
  <si>
    <t>AVIATION/ AIRCRAFT FUEL (411030)</t>
  </si>
  <si>
    <t>AVIATION/ AIRCRAFT MAINTENANCE - SERVICE - PARTS (411010)</t>
  </si>
  <si>
    <t>AVIATION/ CHARTER (411040)</t>
  </si>
  <si>
    <t>AVIATION/ SUBCONTRACTING-CERTIFICATION-TRAINING-CONSULTING (411060)</t>
  </si>
  <si>
    <t>BATTERIES/ CELL BATTERY (141320)</t>
  </si>
  <si>
    <t>BATTERIES/ LITHIUM ION BATTERY (141315)</t>
  </si>
  <si>
    <t>BATTERIES/ SEALED LEAD ACID (SLA) BATTERY (141310)</t>
  </si>
  <si>
    <t>BENEFITS &amp; HR SRVS/ BENEFITS:  MEDICAL - DENTAL CARE (421010)</t>
  </si>
  <si>
    <t>BENEFITS &amp; HR SRVS/ BENEFITS:  MEDICAL SUPPLIES (421020)</t>
  </si>
  <si>
    <t>BENEFITS &amp; HR SRVS/ BENEFITS:  PENSION - SUPERANNUATION (421310)</t>
  </si>
  <si>
    <t>BENEFITS &amp; HR SRVS/ HR SERVICES:  EX-PAT EXPENSES (422010)</t>
  </si>
  <si>
    <t>BENEFITS &amp; HR SRVS/ HR SERVICES:  MEMBERSHIP FEES (422020)</t>
  </si>
  <si>
    <t>BENEFITS &amp; HR SRVS/ HR SERVICES:  OUTPLACEMENT (422030)</t>
  </si>
  <si>
    <t>BENEFITS &amp; HR SRVS/ HR SERVICES:  PAYROLL (422035)</t>
  </si>
  <si>
    <t>BENEFITS &amp; HR SRVS/ HR SERVICES:  RECOGNITION - GIFTS - EVENTS (422040)</t>
  </si>
  <si>
    <t>BENEFITS &amp; HR SRVS/ HR SERVICES:  RECRUITMENT (422050)</t>
  </si>
  <si>
    <t>BENEFITS &amp; HR SRVS/ HR SERVICES:  RELOCATION (422060)</t>
  </si>
  <si>
    <t>BENEFITS &amp; HR SRVS/ HR SERVICES:  TRAINING &amp; EDUCATIONAL (422070)</t>
  </si>
  <si>
    <t>BENEFITS &amp; HR SRVS/ HR SERVICES:  TRAINING MATERIALS (422080)</t>
  </si>
  <si>
    <t>BUILDING &amp; FM SRVS/ BUILDING SRVS:  CARPENTRY - INFRASTRUCTURE (800020)</t>
  </si>
  <si>
    <t>BUILDING &amp; FM SRVS/ BUILDING SRVS:  INTERIOR &amp; EXTERIOR FINISHING (800010)</t>
  </si>
  <si>
    <t>BUILDING &amp; FM SRVS/ FACILITY MGT:  AUTOMATION -  CONTROLS - INTEGRATION SERVICES (801010)</t>
  </si>
  <si>
    <t>BUILDING &amp; FM SRVS/ FACILITY MGT:  CATERING - VENDING - CANTEEN (801013)</t>
  </si>
  <si>
    <t>BUILDING &amp; FM SRVS/ FACILITY MGT:  CLEANING OF OFFICES - PLANT - WAREHOUSES (801015)</t>
  </si>
  <si>
    <t>BUILDING &amp; FM SRVS/ FACILITY MGT:  LANDSCAPING - SNOWPLOWING (801025)</t>
  </si>
  <si>
    <t>BUILDING &amp; FM SRVS/ FACILITY MGT:  METAL SCRAP (801032)</t>
  </si>
  <si>
    <t>BUILDING &amp; FM SRVS/ FACILITY MGT:  OFFICE MOVES - RELOCATION (801035)</t>
  </si>
  <si>
    <t>BUILDING &amp; FM SRVS/ FACILITY MGT:  PEST CONTROL SERVICE (801040)</t>
  </si>
  <si>
    <t>BUILDING &amp; FM SRVS/ FACILITY MGT:  PROJECT MANAGEMENT (801046)</t>
  </si>
  <si>
    <t>BUILDING &amp; FM SRVS/ FACILITY MGT:  SECURITY SERVICES (801050)</t>
  </si>
  <si>
    <t>BUILDING &amp; FM SRVS/ FACILITY MGT:  UTILITY - INFRASTRUCTURE REPAIR (801055)</t>
  </si>
  <si>
    <t>BUILDING &amp; FM SRVS/ FACILITY MGT:  WASTE MGMT - HAZARDOUS WASTE DISPOSAL (801062)</t>
  </si>
  <si>
    <t>BUILDING &amp; FM SRVS/ FACILITY MGT:  WASTE MGMT - NON-HAZARDOUS WASTE DISPOSAL (801060)</t>
  </si>
  <si>
    <t>BUILDING &amp; FM SRVS/ FACILITY MGT:  WASTE WATER - SANITATION TREATMENT (801065)</t>
  </si>
  <si>
    <t>BUILDING &amp; FM SRVS/ MAINTENANCE &amp; REPAIR OF NON-MFG EQUIP (801030)</t>
  </si>
  <si>
    <t>BUILDING &amp; FM SRVS/ OFFICE FURNITURE:  CHAIRS - DESKS - LAMPS (801070)</t>
  </si>
  <si>
    <t>BUILDING &amp; FM SRVS/ OFFICE SRVS:  RECORDS INFORMATION MGMT - MAIL ROOM (801090)</t>
  </si>
  <si>
    <t>BUILDING &amp; FM SRVS/ UNCATEGORIZED BUILDING &amp; FM SRVS (801095)</t>
  </si>
  <si>
    <t>BUILDING &amp; FM SRVS/ UNIFORM LAUNDERING SERVICE (801093)</t>
  </si>
  <si>
    <t>CABLE AND WIRE/ CABLES (151310)</t>
  </si>
  <si>
    <t>CABLE AND WIRE/ WIRE (151315)</t>
  </si>
  <si>
    <t>CABLE AND WIRE/ WIRE HARNESS (151320)</t>
  </si>
  <si>
    <t>CASTINGS/ ALUMINUM CASTINGS (191010)</t>
  </si>
  <si>
    <t>CASTINGS/ BRASS CASTINGS (191020)</t>
  </si>
  <si>
    <t>CASTINGS/ BRONZE CASTINGS (191030)</t>
  </si>
  <si>
    <t>CASTINGS/ DIE CASTINGS (191035)</t>
  </si>
  <si>
    <t>CASTINGS/ IRON CASTINGS (191040)</t>
  </si>
  <si>
    <t>CASTINGS/ MACHINED CASTINGS (191050)</t>
  </si>
  <si>
    <t>CASTINGS/ STAINLESS STEEL CASTINGS (191060)</t>
  </si>
  <si>
    <t>CASTINGS/ STEEL CASTINGS (191070)</t>
  </si>
  <si>
    <t>CASTINGS/ UNCATEGORIZED CASTINGS (191095)</t>
  </si>
  <si>
    <t>CHEMICALS/ ADHESIVES &amp; SEALANTS (121015)</t>
  </si>
  <si>
    <t>CHEMICALS/ COOLANTS (121042)</t>
  </si>
  <si>
    <t>CHEMICALS/ EPOXY (121050)</t>
  </si>
  <si>
    <t>CHEMICALS/ FIRE SUPPRESSION FOAMS, GASES AND AGENTS (121310)</t>
  </si>
  <si>
    <t>CHEMICALS/ FOAM - POLYURETHANE (121052)</t>
  </si>
  <si>
    <t>CHEMICALS/ LUBRICANTS (121060)</t>
  </si>
  <si>
    <t>CHEMICALS/ PAINTS &amp; COATINGS (121070)</t>
  </si>
  <si>
    <t>CHEMICALS/ REFRIGERANT (121078)</t>
  </si>
  <si>
    <t>CHEMICALS/ REFRIGERANT OIL (121080)</t>
  </si>
  <si>
    <t>CHEMICALS/ UNCATEGORIZED CHEMICALS (121095)</t>
  </si>
  <si>
    <t>COMPRESSORS/ CENTRIFUGAL COMPRESSORS (171010)</t>
  </si>
  <si>
    <t>COMPRESSORS/ RECIPROCATING COMPRESSORS (171020)</t>
  </si>
  <si>
    <t>COMPRESSORS/ ROTARY COMPRESSORS (171030)</t>
  </si>
  <si>
    <t>COMPRESSORS/ SCREW COMPRESSORS (171040)</t>
  </si>
  <si>
    <t>COMPRESSORS/ SCROLL COMPRESSORS (171050)</t>
  </si>
  <si>
    <t>COMPRESSORS/ UNCATEGORIZED COMPRESSORS (171395)</t>
  </si>
  <si>
    <t>CONSTRUCTION/ ARCHITECTURE CONSULTING &amp; DESIGN (CORE &amp; SHELL - INTERIOR) (811010)</t>
  </si>
  <si>
    <t>CONSTRUCTION/ CERTIFICATES - PERMITS - FEES - LICENSES (811020)</t>
  </si>
  <si>
    <t>CONSTRUCTION/ CONSTRUCTION ADMINISTRATION - PROJECT MANAGEMENT (811040)</t>
  </si>
  <si>
    <t>CONSTRUCTION/ CONTRACT BUILD (811050)</t>
  </si>
  <si>
    <t>CONTRACT LABOR/ CLERICAL TEMPORARY LABOR (831040)</t>
  </si>
  <si>
    <t>CONTRACT LABOR/ MANUFACTURING TEMPS - LIGHT &amp; HEAVY INDUSTRIAL (831020)</t>
  </si>
  <si>
    <t>CONTROLS/ ACTUATORS (181020)</t>
  </si>
  <si>
    <t>CONTROLS/ SENSORS - CAMERA (181310)</t>
  </si>
  <si>
    <t>CONTROLS/ SENSORS - FLOW (181050)</t>
  </si>
  <si>
    <t>CONTROLS/ SENSORS - GAS DETECTION (181315)</t>
  </si>
  <si>
    <t>CONTROLS/ SENSORS - PRESSURE (181060)</t>
  </si>
  <si>
    <t>CONTROLS/ SENSORS - TEMPERATURE (181070)</t>
  </si>
  <si>
    <t>CONTROLS/ THERMOSTATS (181080)</t>
  </si>
  <si>
    <t>CONTROLS/ UNCATEGORIZED CONTROLS (181095)</t>
  </si>
  <si>
    <t>COPPER/ BAR &amp; PROFILE - COPPER (221010)</t>
  </si>
  <si>
    <t>COPPER/ BRAZING COMPOUND - COPPER (221015)</t>
  </si>
  <si>
    <t>COPPER/ FABRICATIONS &amp; ASSEMBLIES - COPPER (221020)</t>
  </si>
  <si>
    <t>COPPER/ FITTINGS - COPPER (221040)</t>
  </si>
  <si>
    <t>COPPER/ INTERCONNECTING TUBE - COPPER (221050)</t>
  </si>
  <si>
    <t>COPPER/ SHEET - COPPER (221030)</t>
  </si>
  <si>
    <t>COPPER/ TUBE, LW COIL IGT OR SMOOTH - COPPER (221060)</t>
  </si>
  <si>
    <t>COPPER/ TUBE, TECHNICAL - COPPER (221070)</t>
  </si>
  <si>
    <t>COPPER/ UNCATEGORIZED COPPER (221095)</t>
  </si>
  <si>
    <t>DRIVES/ VARIABLE SPEED DRIVES LOW VOLTAGE (621210)</t>
  </si>
  <si>
    <t>DRIVES/ VARIABLE SPEED DRIVES MEDIUM VOLTAGE (621220)</t>
  </si>
  <si>
    <t>EAS TAGS/ EAS TAG BUYBACK (161310)</t>
  </si>
  <si>
    <t>EAS TAGS/ EAS TAG PURCHASE (161315)</t>
  </si>
  <si>
    <t>ELECTRICAL/ CIRCUIT BREAKERS (603020)</t>
  </si>
  <si>
    <t>ELECTRICAL/ CONNECTORS - ELECTRICAL (601310)</t>
  </si>
  <si>
    <t>ELECTRICAL/ CONTACTORS (603025)</t>
  </si>
  <si>
    <t>ELECTRICAL/ CONTROLLERS (603030)</t>
  </si>
  <si>
    <t>ELECTRICAL/ FUSES (603051)</t>
  </si>
  <si>
    <t>ELECTRICAL/ GENERATORS (603055)</t>
  </si>
  <si>
    <t>ELECTRICAL/ HEAT METER (601315)</t>
  </si>
  <si>
    <t>ELECTRICAL/ HEATERS (603060)</t>
  </si>
  <si>
    <t>ELECTRICAL/ IGNITORS (603070)</t>
  </si>
  <si>
    <t>ELECTRICAL/ LIGHTING (601320)</t>
  </si>
  <si>
    <t>ELECTRICAL/ METER (603075)</t>
  </si>
  <si>
    <t>ELECTRICAL/ PANELS (603080)</t>
  </si>
  <si>
    <t>ELECTRICAL/ POWER METER (603085)</t>
  </si>
  <si>
    <t>ELECTRICAL/ POWER SUPPLIES - ELECTRICAL (601325)</t>
  </si>
  <si>
    <t>ELECTRICAL/ SENSOR (603088)</t>
  </si>
  <si>
    <t>ELECTRICAL/ STARTERS (603090)</t>
  </si>
  <si>
    <t>ELECTRICAL/ SWITCH - ELECTRICAL (603095)</t>
  </si>
  <si>
    <t>ELECTRICAL/ TRANSFORMERS (605010)</t>
  </si>
  <si>
    <t>ELECTRICAL/ UNCATEGORIZED ELECTRICAL (605095)</t>
  </si>
  <si>
    <t>ELECTRONIC COMP-ASSY/ CAPACITORS (611205)</t>
  </si>
  <si>
    <t>ELECTRONIC COMP-ASSY/ COMMUNICATION MODULES (611310)</t>
  </si>
  <si>
    <t>ELECTRONIC COMP-ASSY/ CONNECTOR - ELECTRONIC (611210)</t>
  </si>
  <si>
    <t>ELECTRONIC COMP-ASSY/ DIGITAL LOGIC (611405)</t>
  </si>
  <si>
    <t>ELECTRONIC COMP-ASSY/ DIODE (611215)</t>
  </si>
  <si>
    <t>ELECTRONIC COMP-ASSY/ DISPLAYS (611220)</t>
  </si>
  <si>
    <t>ELECTRONIC COMP-ASSY/ FANS - ELECTRONIC (611315)</t>
  </si>
  <si>
    <t>ELECTRONIC COMP-ASSY/ INDUCTOR (611415)</t>
  </si>
  <si>
    <t>ELECTRONIC COMP-ASSY/ LEDS (611420)</t>
  </si>
  <si>
    <t>ELECTRONIC COMP-ASSY/ MEMORY (611225)</t>
  </si>
  <si>
    <t>ELECTRONIC COMP-ASSY/ METAL OXIDE VARISTORS (MOV) (611425)</t>
  </si>
  <si>
    <t>ELECTRONIC COMP-ASSY/ OPTOS (611430)</t>
  </si>
  <si>
    <t>ELECTRONIC COMP-ASSY/ OSCILLATORS (611435)</t>
  </si>
  <si>
    <t>ELECTRONIC COMP-ASSY/ PCB BOARDS (611235)</t>
  </si>
  <si>
    <t>ELECTRONIC COMP-ASSY/ PCBA (611240)</t>
  </si>
  <si>
    <t>ELECTRONIC COMP-ASSY/ POWER SUPPLIES - ELECTRONIC (611245)</t>
  </si>
  <si>
    <t>ELECTRONIC COMP-ASSY/ PROCESSORS (611250)</t>
  </si>
  <si>
    <t>ELECTRONIC COMP-ASSY/ REGULATORS (611440)</t>
  </si>
  <si>
    <t>ELECTRONIC COMP-ASSY/ RELAY (611255)</t>
  </si>
  <si>
    <t>ELECTRONIC COMP-ASSY/ RESISTORS (611260)</t>
  </si>
  <si>
    <t>ELECTRONIC COMP-ASSY/ SWITCHES - ELECTRONIC (611320)</t>
  </si>
  <si>
    <t>ELECTRONIC COMP-ASSY/ TRANSISTORS (611265)</t>
  </si>
  <si>
    <t>ELECTRONIC COMP-ASSY/ TVS (611455)</t>
  </si>
  <si>
    <t>ELECTRONIC COMP-ASSY/ UNCATEGORIZED ELECTRONIC COMPONENTS OR ASSEMBLY (611495)</t>
  </si>
  <si>
    <t>ENERGY - UTILITIES/ ENERGY:  ELECTRICITY - UTILITIES (841210)</t>
  </si>
  <si>
    <t>ENERGY - UTILITIES/ ENERGY:  NATURAL GAS - OIL - UTILITIES (841220)</t>
  </si>
  <si>
    <t>ENERGY - UTILITIES/ ENERGY:  WATER - STEAM - SEWAGE - UTILITIES (841230)</t>
  </si>
  <si>
    <t>ENERGY - UTILITIES/ GAS:  PROPANE (841420)</t>
  </si>
  <si>
    <t>ENG &amp; PLANT SRVS/ CERTIFICATIONS FOR PRODUCTS &amp; PLANTS (931010)</t>
  </si>
  <si>
    <t>ENG &amp; PLANT SRVS/ PROTOTYPE DESIGN &amp; TESTING (931310)</t>
  </si>
  <si>
    <t>ENG &amp; PLANT SRVS/ TECHNICAL SERVICES:  ENGINEERING - DESIGN -  R &amp; D (931060)</t>
  </si>
  <si>
    <t>EXTENDED WARRANTY PLAN/ LABOR &amp; PARTS (511010)</t>
  </si>
  <si>
    <t>FANS &amp; BLOWERS/ AXIAL FANS (631010)</t>
  </si>
  <si>
    <t>FANS &amp; BLOWERS/ CENTRIFUGAL BLOWERS (631020)</t>
  </si>
  <si>
    <t>FANS &amp; BLOWERS/ DIRECT DRIVE PLUG FANS (631030)</t>
  </si>
  <si>
    <t>FANS &amp; BLOWERS/ INTEGRATED FAN MOTORS (631040)</t>
  </si>
  <si>
    <t>FANS &amp; BLOWERS/ UNCATEGORIZED FANS &amp; BLOWERS (631095)</t>
  </si>
  <si>
    <t>FASTENERS/ BOLTS - SCREWS - STUDS (291410)</t>
  </si>
  <si>
    <t>FASTENERS/ BUSHING (291810)</t>
  </si>
  <si>
    <t>FASTENERS/ CLIPS (292410)</t>
  </si>
  <si>
    <t>FASTENERS/ NUTS (293800)</t>
  </si>
  <si>
    <t>FASTENERS/ PIN OR RIVET (291010)</t>
  </si>
  <si>
    <t>FASTENERS/ PLASTIC (294440)</t>
  </si>
  <si>
    <t>FASTENERS/ UNCATEGORIZED FASTENERS (293030)</t>
  </si>
  <si>
    <t>FASTENERS/ WASHER (295000)</t>
  </si>
  <si>
    <t>FILTER MEDIA/ HIGH EFFICIENCY FILTER MEDIA (311030)</t>
  </si>
  <si>
    <t>FILTER MEDIA/ HIGH LOFT POLYESTER FILTER MEDIA (311010)</t>
  </si>
  <si>
    <t>FILTER MEDIA/ PAPER FILTER MEDIA (311310)</t>
  </si>
  <si>
    <t>FILTER MEDIA/ PLEAT FILTER MEDIA (311020)</t>
  </si>
  <si>
    <t>FINANCIAL SERVICES/ AUDIT AND CONSULTING SERVICES (851010)</t>
  </si>
  <si>
    <t>FINANCIAL SERVICES/ BANKING-PCARD-TRANSACTIONAL FEES (851020)</t>
  </si>
  <si>
    <t>FINANCIAL SERVICES/ BROKERAGE SERVICES (851040)</t>
  </si>
  <si>
    <t>FINANCIAL SERVICES/ DONATIONS - CHARITIES (851030)</t>
  </si>
  <si>
    <t>FINANCIAL SERVICES/ TAX SERVICES (851050)</t>
  </si>
  <si>
    <t>FIRE DETECTION/ FIRE CONTROL PANELS (261310)</t>
  </si>
  <si>
    <t>FIRE DETECTION/ FIRE DETECTORS (261315)</t>
  </si>
  <si>
    <t>FIRE DETECTION/ FIRE MASS NOTIFICATION (261320)</t>
  </si>
  <si>
    <t>FIRE DETECTION/ UNCATEGORIZED FIRE DETECTION (261395)</t>
  </si>
  <si>
    <t>FIRE SUPPRESSION/ EXTINGUISHERS (271310)</t>
  </si>
  <si>
    <t>FIRE SUPPRESSION/ GAS SUPPRESSION (271315)</t>
  </si>
  <si>
    <t>FIRE SUPPRESSION/ SPRINKLER FABRICATION SYSTEMS (271320)</t>
  </si>
  <si>
    <t>FIRE SUPPRESSION/ TANKS, CYLINDERS (271325)</t>
  </si>
  <si>
    <t>FIRE SUPPRESSION/ UNCATEGORIZED FIRE SUPPRESSION (271395)</t>
  </si>
  <si>
    <t>FLEET/ CAR FLEET - SALES SERVICES:  CAR FUEL COSTS (861220)</t>
  </si>
  <si>
    <t>FLEET/ CAR FLEET - SALES SERVICES:  CAR LEASE &amp; PURCHASE (861230)</t>
  </si>
  <si>
    <t>FLEET/ CAR FLEET - SALES SERVICES:  CAR MAINTENANCE - SERVICE (861240)</t>
  </si>
  <si>
    <t>FLEET/ PERSONNEL TRANSPORTATION (861410)</t>
  </si>
  <si>
    <t>FUEL SYSTEMS/ FUEL SYSTEMS (641010)</t>
  </si>
  <si>
    <t>GOV FACING BUS CONS/ CERTIFICATES - PERMITS - FEES  (GFBC) (441010)</t>
  </si>
  <si>
    <t>GOV FACING BUS CONS/ CONTRACTOR-CONSULTANT - GOVERNMENT FACING BUS CONSULT (GFBC) (441015)</t>
  </si>
  <si>
    <t>GOV FACING BUS CONS/ DESIGN CONSULTANT - ENGINEER - INST (GFBC) (441020)</t>
  </si>
  <si>
    <t>GOV FACING BUS CONS/ ENERGY CONSULTANT (GFBC) (441025)</t>
  </si>
  <si>
    <t>GOV FACING BUS CONS/ ENVIRONMENTAL (GFBC) (441030)</t>
  </si>
  <si>
    <t>GOV FACING BUS CONS/ GOVERNMENT FACING CONSTRUCTION CONTRACTORS (GFBC) (441035)</t>
  </si>
  <si>
    <t>GOV FACING BUS CONS/ GOVERNMENT SPONSOR (GFBC) (441040)</t>
  </si>
  <si>
    <t>GOV FACING BUS CONS/ LEAD SPECIFIC CONSULTANT - PB (GFBC) (441045)</t>
  </si>
  <si>
    <t>GOV FACING BUS CONS/ LICENSING &amp; PERMITTING CONSULTANT (GFBC) (441050)</t>
  </si>
  <si>
    <t>GOV FACING BUS CONS/ LOBBYIST - PUBLIC SECTOR CONSULTANT - GOVT PROF (GFBC) (441055)</t>
  </si>
  <si>
    <t>HEAT EXCHANGERS/ FRAME &amp; PLATE  (661310)</t>
  </si>
  <si>
    <t>HEAT EXCHANGERS/ MICROCHANNEL (661010)</t>
  </si>
  <si>
    <t>HEAT EXCHANGERS/ ROTARY (661025)</t>
  </si>
  <si>
    <t>HEAT EXCHANGERS/ SHELL &amp; PLATE  (661315)</t>
  </si>
  <si>
    <t>HEAT EXCHANGERS/ SHELL &amp; TUBE (661030)</t>
  </si>
  <si>
    <t>HEAT EXCHANGERS/ TUBE &amp; FIN COILS (661040)</t>
  </si>
  <si>
    <t>HEAT EXCHANGERS/ UNCATEGORIZED HEAT EXCHANGERS (661395)</t>
  </si>
  <si>
    <t>HEAT EXCHANGERS/ VESSELS (661050)</t>
  </si>
  <si>
    <t>HVAC &amp; IR EQ BRANDED/ AIR MOVING EQUIPMENT (681210)</t>
  </si>
  <si>
    <t>HVAC &amp; IR EQ BRANDED/ CHILLERS (681220)</t>
  </si>
  <si>
    <t>HVAC &amp; IR EQ BRANDED/ DUCTED SPLITS (681230)</t>
  </si>
  <si>
    <t>HVAC &amp; IR EQ BRANDED/ MINI SPLITS (681240)</t>
  </si>
  <si>
    <t>HVAC &amp; IR EQ BRANDED/ UNCATEGORIZED BRANDED HVAC &amp; IR EQUIPMENT (681295)</t>
  </si>
  <si>
    <t>HVAC &amp; IR EQ BRANDED/ VRF (681250)</t>
  </si>
  <si>
    <t>HVAC &amp; IR EQUIP/ AIR COOLED CONDENSERS (671310)</t>
  </si>
  <si>
    <t>HVAC &amp; IR EQUIP/ AIR MOVING EQUIPMENT (671008)</t>
  </si>
  <si>
    <t>HVAC &amp; IR EQUIP/ BOILERS (671011)</t>
  </si>
  <si>
    <t>HVAC &amp; IR EQUIP/ CHILLERS (671017)</t>
  </si>
  <si>
    <t>HVAC &amp; IR EQUIP/ COMBUSTION EQUIPMENT (671020)</t>
  </si>
  <si>
    <t>HVAC &amp; IR EQUIP/ CONDENSING UNITS (671026)</t>
  </si>
  <si>
    <t>HVAC &amp; IR EQUIP/ COOLING TOWERS (671029)</t>
  </si>
  <si>
    <t>HVAC &amp; IR EQUIP/ CWS CISTERNS &amp; TANKS (671032)</t>
  </si>
  <si>
    <t>HVAC &amp; IR EQUIP/ DUCTED SPLITS (671035)</t>
  </si>
  <si>
    <t>HVAC &amp; IR EQUIP/ EVAPORATIVE CONDENSERS (671315)</t>
  </si>
  <si>
    <t>HVAC &amp; IR EQUIP/ EVAPORATORS (671038)</t>
  </si>
  <si>
    <t>HVAC &amp; IR EQUIP/ FAN COIL (671041)</t>
  </si>
  <si>
    <t>HVAC &amp; IR EQUIP/ FLUES (671044)</t>
  </si>
  <si>
    <t>HVAC &amp; IR EQUIP/ FREEZING EQUIPMENT (671320)</t>
  </si>
  <si>
    <t>HVAC &amp; IR EQUIP/ FURNACES (671047)</t>
  </si>
  <si>
    <t>HVAC &amp; IR EQUIP/ HEAT PUMP (671325)</t>
  </si>
  <si>
    <t>HVAC &amp; IR EQUIP/ HUMIDIFIERS (671050)</t>
  </si>
  <si>
    <t>HVAC &amp; IR EQUIP/ MINI SPLITS (671053)</t>
  </si>
  <si>
    <t>HVAC &amp; IR EQUIP/ PACKAGED UNITS (671056)</t>
  </si>
  <si>
    <t>HVAC &amp; IR EQUIP/ POWER (671059)</t>
  </si>
  <si>
    <t>HVAC &amp; IR EQUIP/ PRESSURE SETS (671062)</t>
  </si>
  <si>
    <t>HVAC &amp; IR EQUIP/ REFRIGERANT RECEIVER (671065)</t>
  </si>
  <si>
    <t>HVAC &amp; IR EQUIP/ TRAPS &amp; STRAINERS (671068)</t>
  </si>
  <si>
    <t>HVAC &amp; IR EQUIP/ UNCATEGORIZED HVAC &amp; IR EQUIPMENT (671295)</t>
  </si>
  <si>
    <t>HVAC &amp; IR EQUIP/ VENTILATION SYSTEM (671071)</t>
  </si>
  <si>
    <t>HVAC &amp; IR EQUIP/ VRF (671074)</t>
  </si>
  <si>
    <t>INSULATION/ CLOSED CELL FOAM (111010)</t>
  </si>
  <si>
    <t>INSULATION/ FIBERGLASS (111020)</t>
  </si>
  <si>
    <t>INSULATION/ GLASS WOOL (111050)</t>
  </si>
  <si>
    <t>INSULATION/ POLYURETHANE FOAM (111060)</t>
  </si>
  <si>
    <t>INSULATION/ RUBBER INSULATION (111070)</t>
  </si>
  <si>
    <t>INSULATION/ SOUND INSULATION (111080)</t>
  </si>
  <si>
    <t>INSULATION/ UNCATEGORIZED INSULATION (111095)</t>
  </si>
  <si>
    <t>INSURANCE &amp; RISK MGMT/ AVIATION (431310)</t>
  </si>
  <si>
    <t>INSURANCE &amp; RISK MGMT/ GENERAL COMPANY PROTECTION (I.E. LIABILITY) (431030)</t>
  </si>
  <si>
    <t>INSURANCE &amp; RISK MGMT/ MARINE (431035)</t>
  </si>
  <si>
    <t>INSURANCE &amp; RISK MGMT/ PROPERTY (431040)</t>
  </si>
  <si>
    <t>INTER-INTRA COMPANY/ JCI INTERNAL - INTER AND INTRA COMPANY (871010)</t>
  </si>
  <si>
    <t>IT COMMUNICATIONS/ FIXED DATA - VOICE - AUDIO VIDEO CONFERENCING (541020)</t>
  </si>
  <si>
    <t>IT COMMUNICATIONS/ MOBILE DATA AND VOICE (541040)</t>
  </si>
  <si>
    <t>IT COMMUNICATIONS/ NETWORK SERVICES (541060)</t>
  </si>
  <si>
    <t>IT COMMUNICATIONS/ SECURITY PRODUCTS AND SERVICES (541080)</t>
  </si>
  <si>
    <t>IT HARDWARE/ END USER HARDWARE (551310)</t>
  </si>
  <si>
    <t>IT HARDWARE/ ENTERPRISE HARDWARE (551325)</t>
  </si>
  <si>
    <t>IT HARDWARE/ IT HARDWARE MAINTENANCE AND SUPPORT (551205)</t>
  </si>
  <si>
    <t>IT HARDWARE/ PERIPHERALS AND CONSUMABLES (551320)</t>
  </si>
  <si>
    <t>IT HARDWARE/ PRINTING HARDWARE (551315)</t>
  </si>
  <si>
    <t>IT SERVICES/ TECHNICAL SERVICES:  IT (561010)</t>
  </si>
  <si>
    <t>IT SOFTWARE/ APPLICATION PROJECT WORK, SUPPORT &amp; MAINTENANCE (571010)</t>
  </si>
  <si>
    <t>IT SOFTWARE/ SOFTWARE:  AS A SERVICE (SAAS) (571640)</t>
  </si>
  <si>
    <t>IT SOFTWARE/ SOFTWARE:  SOFTWARE SUPPORT &amp; MAINTENANCE (571310)</t>
  </si>
  <si>
    <t>IT SOFTWARE/ SOFTWARE: PC - CLIENT SOFTWARE LICENSES (571610)</t>
  </si>
  <si>
    <t>LABELS/ DIRECT MATERIAL LABELS (693400)</t>
  </si>
  <si>
    <t>LEGAL SERVICES/ LEGAL SERVICES - CORPORATE MANAGED (201310)</t>
  </si>
  <si>
    <t>LEGAL SERVICES/ LEGAL SERVICES - NON CORPORATE MANAGED (201315)</t>
  </si>
  <si>
    <t>LIFE SAFETY PRODUCTS/ CLOTHING MATERIALS:  TEXTILE - LEATHER - RUBBER (701310)</t>
  </si>
  <si>
    <t>LIFE SAFETY PRODUCTS/ FACEMASKS - RESPIRATORS - EYEWEAR (701315)</t>
  </si>
  <si>
    <t>LIFE SAFETY PRODUCTS/ GAS DETECTION (701040)</t>
  </si>
  <si>
    <t>LIFE SAFETY PRODUCTS/ UNCATEGORIZED CLOTHING MATERIALS (701320)</t>
  </si>
  <si>
    <t>LITERATURE/ DIRECT MATERIALS LITERATURE - DRAWINGS - BROCHURES (591010)</t>
  </si>
  <si>
    <t>LOGISTICS-TRANSPORT/ COURIER - LOCAL DELIVERY SERVICES (951010)</t>
  </si>
  <si>
    <t>LOGISTICS-TRANSPORT/ CUSTOMS BROKER (951015)</t>
  </si>
  <si>
    <t>LOGISTICS-TRANSPORT/ DUTIES (951024)</t>
  </si>
  <si>
    <t>LOGISTICS-TRANSPORT/ EXPEDITED FREIGHT SERVICES (951026)</t>
  </si>
  <si>
    <t>LOGISTICS-TRANSPORT/ HEAVYWEIGHT AIR FREIGHT (951031)</t>
  </si>
  <si>
    <t>LOGISTICS-TRANSPORT/ LESS THAN TRUCKLOAD - LTL (951045)</t>
  </si>
  <si>
    <t>LOGISTICS-TRANSPORT/ LOGISTICS SERVICES (951051)</t>
  </si>
  <si>
    <t>LOGISTICS-TRANSPORT/ OCEAN FREIGHT - FULL CONTAINER (951055)</t>
  </si>
  <si>
    <t>LOGISTICS-TRANSPORT/ OCEAN FREIGHT - LCL (951060)</t>
  </si>
  <si>
    <t>LOGISTICS-TRANSPORT/ POSTAGE &amp; MAIL (951063)</t>
  </si>
  <si>
    <t>LOGISTICS-TRANSPORT/ RAIL (951065)</t>
  </si>
  <si>
    <t>LOGISTICS-TRANSPORT/ SMALL PACKAGE AIR FREIGHT (951067)</t>
  </si>
  <si>
    <t>LOGISTICS-TRANSPORT/ SMALL PACKAGE GROUND (951068)</t>
  </si>
  <si>
    <t>LOGISTICS-TRANSPORT/ TRUCKLOAD -  FULL (951070)</t>
  </si>
  <si>
    <t>LOGISTICS-TRANSPORT/ WAREHOUSING (951080)</t>
  </si>
  <si>
    <t>MARKETING SERVICES/ BROCHURES-POSTERS-LABELS-OTHER PRINTED MARKETING (901010)</t>
  </si>
  <si>
    <t>MARKETING SERVICES/ LICENSING - SPONSORSHIP (901020)</t>
  </si>
  <si>
    <t>MARKETING SERVICES/ MARKETING AGENCIES - ADVERTISING SERVICES (901030)</t>
  </si>
  <si>
    <t>MARKETING SERVICES/ PRODUCTION SERVICES (901040)</t>
  </si>
  <si>
    <t>MARKETING SERVICES/ PROMOTIONAL GOODS (901050)</t>
  </si>
  <si>
    <t>MARKETING SERVICES/ ROYALTIES (901060)</t>
  </si>
  <si>
    <t>MARKETING SERVICES/ SOCIAL MEDIA - DIGITAL SERVICES   (901070)</t>
  </si>
  <si>
    <t>MARKETING SERVICES/ TRADE SHOWS (901310)</t>
  </si>
  <si>
    <t>MATERIAL HANDL EQUIP/ FORK TRUCKS (581010)</t>
  </si>
  <si>
    <t>MATERIAL HANDL EQUIP/ MATERIAL HANDLING EQUIPMENT (NON-FORK TRUCKS) (581020)</t>
  </si>
  <si>
    <t>MECHANICAL/ BEARINGS (711005)</t>
  </si>
  <si>
    <t>MECHANICAL/ BELLOWS (711010)</t>
  </si>
  <si>
    <t>MECHANICAL/ BURNERS (711015)</t>
  </si>
  <si>
    <t>MECHANICAL/ COUPLINGS (711020)</t>
  </si>
  <si>
    <t>MECHANICAL/ DRIVE COMPONENTS (711025)</t>
  </si>
  <si>
    <t>MECHANICAL/ ENGINES (711310)</t>
  </si>
  <si>
    <t>MECHANICAL/ FILTERS, AIR (711032)</t>
  </si>
  <si>
    <t>MECHANICAL/ FILTERS, OIL (711035)</t>
  </si>
  <si>
    <t>MECHANICAL/ GAS MANIFOLDS (711045)</t>
  </si>
  <si>
    <t>MECHANICAL/ GEARS (711050)</t>
  </si>
  <si>
    <t>MECHANICAL/ HOSES (711315)</t>
  </si>
  <si>
    <t>MECHANICAL/ ISOLATORS (711055)</t>
  </si>
  <si>
    <t>MECHANICAL/ LOCKS (711060)</t>
  </si>
  <si>
    <t>MECHANICAL/ MACHINING, NON-CASTING (711065)</t>
  </si>
  <si>
    <t>MECHANICAL/ MAGNETS (711068)</t>
  </si>
  <si>
    <t>MECHANICAL/ PLUMBING SUPPLIES (711070)</t>
  </si>
  <si>
    <t>MECHANICAL/ RUBBER PRODUCTS (711075)</t>
  </si>
  <si>
    <t>MECHANICAL/ SEALS (711080)</t>
  </si>
  <si>
    <t>MECHANICAL/ SPRINGS (711085)</t>
  </si>
  <si>
    <t>MECHANICAL/ UNCATEGORIZED MECHANICAL (711095)</t>
  </si>
  <si>
    <t>MECHANICAL/ WATER FIXTURES (711090)</t>
  </si>
  <si>
    <t>MFG  EQUIPMENT/ ACID FILLING (821002)</t>
  </si>
  <si>
    <t>MFG  EQUIPMENT/ ASSEMBLY &amp; LEAD ACID BATTERY ASSEMBLY (821004)</t>
  </si>
  <si>
    <t>MFG  EQUIPMENT/ AUTOMATION &amp; CONTROLS AND ROBOTICS (821006)</t>
  </si>
  <si>
    <t>MFG  EQUIPMENT/ COATING - PAINTING - ADHESIVE (821008)</t>
  </si>
  <si>
    <t>MFG  EQUIPMENT/ CUTTING - PUNCHING - MILLING - TRIMMING (821010)</t>
  </si>
  <si>
    <t>MFG  EQUIPMENT/ CX-CT PROCESS  (821012)</t>
  </si>
  <si>
    <t>MFG  EQUIPMENT/ ELECTRONIC MFG EQUIPMENT (821310)</t>
  </si>
  <si>
    <t>MFG  EQUIPMENT/ FACILITIES:  POWER SUB-SYS, WATER COOLING, BAGHOUSE, AIR FLTR (821016)</t>
  </si>
  <si>
    <t>MFG  EQUIPMENT/ FILL - FORMATION - FINISHING (821018)</t>
  </si>
  <si>
    <t>MFG  EQUIPMENT/ LAMINATING EQUIPMENT (821028)</t>
  </si>
  <si>
    <t>MFG  EQUIPMENT/ LITHIUM ION EQUIPMENT (821032)</t>
  </si>
  <si>
    <t>MFG  EQUIPMENT/ MAINTENANCE &amp; REPAIR OF MFG EQUIPMENT (821033)</t>
  </si>
  <si>
    <t>MFG  EQUIPMENT/ MATERIAL FEEDING - MIXING (821034)</t>
  </si>
  <si>
    <t>MFG  EQUIPMENT/ METAL STAMPING - FINE BLANKING - PRESSING (821038)</t>
  </si>
  <si>
    <t>MFG  EQUIPMENT/ MULTI-ALLOY NEGATIVE STRIP (821041)</t>
  </si>
  <si>
    <t>MFG  EQUIPMENT/ OPTICAL INSPECTION (821043)</t>
  </si>
  <si>
    <t>MFG  EQUIPMENT/ OVENS &amp; CURING (821044)</t>
  </si>
  <si>
    <t>MFG  EQUIPMENT/ OXIDE (821046)</t>
  </si>
  <si>
    <t>MFG  EQUIPMENT/ PASTING (821048)</t>
  </si>
  <si>
    <t>MFG  EQUIPMENT/ PLASTIC MOLDING - THERMOFORMING - VACUUM COVERING (821050)</t>
  </si>
  <si>
    <t>MFG  EQUIPMENT/ POLY &amp; POLY RECYCLING (821054)</t>
  </si>
  <si>
    <t>MFG  EQUIPMENT/ POWERFRAME (821056)</t>
  </si>
  <si>
    <t>MFG  EQUIPMENT/ REFINING - CASTING (821058)</t>
  </si>
  <si>
    <t>MFG  EQUIPMENT/ ROTARY FURNACE (821062)</t>
  </si>
  <si>
    <t>MFG  EQUIPMENT/ TESTING - MEASUREMENT - LABORATORY EQUIPMENT (821068)</t>
  </si>
  <si>
    <t>MFG  EQUIPMENT/ TUBE BENDING (821070)</t>
  </si>
  <si>
    <t>MFG  EQUIPMENT/ UNCATEGORIZED MFG EQUIPMENT (821395)</t>
  </si>
  <si>
    <t>MFG  EQUIPMENT/ WAREHOUSE - FACILITY (821072)</t>
  </si>
  <si>
    <t>MFG  EQUIPMENT/ WASHING - DRYING (821074)</t>
  </si>
  <si>
    <t>MFG  EQUIPMENT/ WELDING - WIRING - SOLDERING - JOINING - GLUING - RIVETING (821076)</t>
  </si>
  <si>
    <t>MOTORS/ DRAFT INDUCER MOTORS (721005)</t>
  </si>
  <si>
    <t>MOTORS/ FRACTIONAL HP - ECM  MOTORS (721025)</t>
  </si>
  <si>
    <t>MOTORS/ HERMETIC MOTORS (721035)</t>
  </si>
  <si>
    <t>MOTORS/ IHP MOTORS (INTEGRAL HP MORE THAN 1, UNDER 100) (721040)</t>
  </si>
  <si>
    <t>MOTORS/ LARGE MOTORS GREATER THAN 100 HP (721045)</t>
  </si>
  <si>
    <t>MRO PARTS &amp; SUPPLIES/ AUTOMATION CONTROL PARTS (911405)</t>
  </si>
  <si>
    <t>MRO PARTS &amp; SUPPLIES/ CHEMICALS:  LUBRICANTS - REFRIGERANT - CAUSTIC SODA - ETC. (911407)</t>
  </si>
  <si>
    <t>MRO PARTS &amp; SUPPLIES/ CLEANING &amp; JANITORIAL (911409)</t>
  </si>
  <si>
    <t>MRO PARTS &amp; SUPPLIES/ COMPRESSORS (911410)</t>
  </si>
  <si>
    <t>MRO PARTS &amp; SUPPLIES/ CONVEYORS AND TRANSPORT (911415)</t>
  </si>
  <si>
    <t>MRO PARTS &amp; SUPPLIES/ CYLINDERS (911420)</t>
  </si>
  <si>
    <t>MRO PARTS &amp; SUPPLIES/ ELECTRICAL - ELECTRONIC (911425)</t>
  </si>
  <si>
    <t>MRO PARTS &amp; SUPPLIES/ FASTENERS (NON BOM) &amp; INDUSTRIAL SUPPLIES (911435)</t>
  </si>
  <si>
    <t>MRO PARTS &amp; SUPPLIES/ FILTERS (911440)</t>
  </si>
  <si>
    <t>MRO PARTS &amp; SUPPLIES/ HVAC (911445)</t>
  </si>
  <si>
    <t>MRO PARTS &amp; SUPPLIES/ INDUSTRIAL GAS: CO2-NO2-OXYGEN-OTHER GAS (911447)</t>
  </si>
  <si>
    <t>MRO PARTS &amp; SUPPLIES/ LIFE SAFETY:  FIRE MONITORING, DETECTION, ALARM, SUPPRESSION (911450)</t>
  </si>
  <si>
    <t>MRO PARTS &amp; SUPPLIES/ LIFE SAFETY:  GAS DETECTION (911451)</t>
  </si>
  <si>
    <t>MRO PARTS &amp; SUPPLIES/ MEASURING DEVICES &amp; INSTRUMENTS (911453)</t>
  </si>
  <si>
    <t>MRO PARTS &amp; SUPPLIES/ MOTORS (911455)</t>
  </si>
  <si>
    <t>MRO PARTS &amp; SUPPLIES/ OEM SPARE PARTS (911460)</t>
  </si>
  <si>
    <t>MRO PARTS &amp; SUPPLIES/ PIPES - VALVES - FITTINGS - SEALS - PUMPS - PLUMBING (911465)</t>
  </si>
  <si>
    <t>MRO PARTS &amp; SUPPLIES/ PNEUMATIC &amp; HYDRAULIC (911470)</t>
  </si>
  <si>
    <t>MRO PARTS &amp; SUPPLIES/ POWER TRANSMISSION - BEARINGS - BELTS - BUSHINGS (911475)</t>
  </si>
  <si>
    <t>MRO PARTS &amp; SUPPLIES/ SAFETY SUPPLIES - PERSONAL PROTECTIVE EQUIPMENT (911483)</t>
  </si>
  <si>
    <t>MRO PARTS &amp; SUPPLIES/ SECURITY SUPPLIES &amp; EQUIPMENT (911487)</t>
  </si>
  <si>
    <t>MRO PARTS &amp; SUPPLIES/ TOOLS (HAND - POWER - HVAC) (911070)</t>
  </si>
  <si>
    <t>MRO PARTS &amp; SUPPLIES/ UNIFORMS (911491)</t>
  </si>
  <si>
    <t>MRO PARTS &amp; SUPPLIES/ WELDING SUPPLIES (911496)</t>
  </si>
  <si>
    <t>NURSE CALL COMM SYS/ NURSE CALL (281310)</t>
  </si>
  <si>
    <t>OFFICE SUPPLIES/ COPY PAPER &amp; OFFICE STATIONARY (921040)</t>
  </si>
  <si>
    <t>OFFICE SUPPLIES/ OFF SUPPLIES &amp; EQUIP:  PENS - FOLDERS - AUDIO VISUAL - ETC. (921050)</t>
  </si>
  <si>
    <t>PACKAGING &amp; DIST SUP/ DISTRIBUTION SUPPLIES:  PACKING PLASTICS &amp; SUPPLIES (651010)</t>
  </si>
  <si>
    <t>PACKAGING &amp; DIST SUP/ DISTRIBUTION SUPPLIES:  PALLETS (651030)</t>
  </si>
  <si>
    <t>PACKAGING &amp; DIST SUP/ PACKAGING:  CORRUGATED (651040)</t>
  </si>
  <si>
    <t>PACKAGING &amp; DIST SUP/ PACKAGING:  RETURNABLES (651050)</t>
  </si>
  <si>
    <t>PLANT/ SUB-ASSEMBLY (731010)</t>
  </si>
  <si>
    <t>PLASTICS/ BLOW MOLDING PLASTICS (302010)</t>
  </si>
  <si>
    <t>PLASTICS/ COMPRESSION MOLDING PLASTICS (302510)</t>
  </si>
  <si>
    <t>PLASTICS/ DOOR RELEASE HANDLE ASSEMBLIES (308000)</t>
  </si>
  <si>
    <t>PLASTICS/ EXTRUSION PLASTICS (303510)</t>
  </si>
  <si>
    <t>PLASTICS/ FITTINGS - PLASTIC (303520)</t>
  </si>
  <si>
    <t>PLASTICS/ INJECTION MOLDING PLASTICS (303000)</t>
  </si>
  <si>
    <t>PLASTICS/ NON-METALLIC PIPE &amp; PVC (303530)</t>
  </si>
  <si>
    <t>PLASTICS/ PLASTIC FABRICATION (301310)</t>
  </si>
  <si>
    <t>PLASTICS/ STRUCTURAL FOAM MOLDING PLASTICS (301315)</t>
  </si>
  <si>
    <t>PLASTICS/ UNCATEGORIZED  PLASTICS (309695)</t>
  </si>
  <si>
    <t>PLASTICS/ VERTICAL INJECTION MOLDING &amp; OVERMOLDING (307010)</t>
  </si>
  <si>
    <t>PRINTING SERVICES/ PRINT &amp; FULFILLMENT SERVICES (501010)</t>
  </si>
  <si>
    <t>PROFESSIONAL SRVS/ ENERGY SERVICES &amp; CERTIFICATIONS (941020)</t>
  </si>
  <si>
    <t>PROFESSIONAL SRVS/ GENERAL BUSINESS CONSULTING (941035)</t>
  </si>
  <si>
    <t>PROFESSIONAL SRVS/ GOVERNMENT AGENCIES - MUNICIPALITIES (941040)</t>
  </si>
  <si>
    <t>PROFESSIONAL SRVS/ PUBLICATIONS &amp; ONLINE DATA SUBSCRIPTIONS (941060)</t>
  </si>
  <si>
    <t>PROFESSIONAL SRVS/ SALES AGENT - FACILITATOR (941075)</t>
  </si>
  <si>
    <t>PROFESSIONAL SRVS/ TRANSLATION WORK (941080)</t>
  </si>
  <si>
    <t>PROPERTY MANAGEMENT/ PROPERTIES:  MANUFACTURING BUILDINGS-LAND (LEASE - LEASING) (891010)</t>
  </si>
  <si>
    <t>PROPERTY MANAGEMENT/ PROPERTIES:  NON-MANUFACTURING BUILDING-LAND (LEASE-LEASING) (891020)</t>
  </si>
  <si>
    <t>PUMPS/ OIL PUMPS (741010)</t>
  </si>
  <si>
    <t>PUMPS/ REFRIGERANT PUMPS (741020)</t>
  </si>
  <si>
    <t>PUMPS/ UNCATEGORIZED PUMPS (741095)</t>
  </si>
  <si>
    <t>PUMPS/ VACUUM PUMPS (741030)</t>
  </si>
  <si>
    <t>PUMPS/ WATER PUMPS - FIXED SPEED (741040)</t>
  </si>
  <si>
    <t>PUMPS/ WATER PUMPS - VARIABLE SPEED (741050)</t>
  </si>
  <si>
    <t>REFUNDS &amp; PAYMENTS/ CALL OUT PAYMENTS (321310)</t>
  </si>
  <si>
    <t>REFUNDS &amp; PAYMENTS/ CUSTOMER REFUNDS (321315)</t>
  </si>
  <si>
    <t>REFUNDS &amp; PAYMENTS/ SHIP OWNER COMMISSIONS (321320)</t>
  </si>
  <si>
    <t>RESIN/ ABS - PC-ABS RESIN (354010)</t>
  </si>
  <si>
    <t>RESIN/ ACETAL POM RESIN (352510)</t>
  </si>
  <si>
    <t>RESIN/ COLOR CONCENTRATE RESIN (351010)</t>
  </si>
  <si>
    <t>RESIN/ FILLED POLYPRO - TPO RESIN (353510)</t>
  </si>
  <si>
    <t>RESIN/ HDPE RESIN (355010)</t>
  </si>
  <si>
    <t>RESIN/ NYLON RESIN (352010)</t>
  </si>
  <si>
    <t>RESIN/ PC-PBT BLEND RESIN (356710)</t>
  </si>
  <si>
    <t>RESIN/ POLYCARBONATE RESIN (354510)</t>
  </si>
  <si>
    <t>RESIN/ POLYPRO RESIN (353010)</t>
  </si>
  <si>
    <t>RESIN/ PPE-PS BLEND RESIN (356720)</t>
  </si>
  <si>
    <t>RESIN/ PVC RESIN (355510)</t>
  </si>
  <si>
    <t>RESIN/ REPROCESSED RESIN (356510)</t>
  </si>
  <si>
    <t>RESIN/ UNCATEGORIZED RESIN (356760)</t>
  </si>
  <si>
    <t>SECURITY - INTRUSION/ INTRUSION MONITORING SERVICES (751310)</t>
  </si>
  <si>
    <t>SECURITY - INTRUSION/ INTRUSION NOTIFICATION (751315)</t>
  </si>
  <si>
    <t>SECURITY - INTRUSION/ INTRUSION SENSORS (751320)</t>
  </si>
  <si>
    <t>SECURITY - INTRUSION/ SECURITY COMMUNICATIONS EQUIPMENT (751325)</t>
  </si>
  <si>
    <t>SECURITY - INTRUSION/ SECURITY CONTROL PANELS (751330)</t>
  </si>
  <si>
    <t>SECURITY - INTRUSION/ TRAFFIC CONTROL (751045)</t>
  </si>
  <si>
    <t>SECURITY - INTRUSION/ UNCATEGORIZED SECURITY - INTRUSION (751335)</t>
  </si>
  <si>
    <t>SILVER/ BRAZING COMPOUND - SILVER (241010)</t>
  </si>
  <si>
    <t>STEEL/ BAR &amp; PROFILE - STAINLESS STEEL - SS (234210)</t>
  </si>
  <si>
    <t>STEEL/ BAR &amp; PROFILE - STEEL (234220)</t>
  </si>
  <si>
    <t>STEEL/ COLD ROLL STEEL, COIL &amp; SHEET (231020)</t>
  </si>
  <si>
    <t>STEEL/ CYLINDERS - STEEL (231310)</t>
  </si>
  <si>
    <t>STEEL/ FABRICATIONS - ELECTRICAL ENCLOSURES (234405)</t>
  </si>
  <si>
    <t>STEEL/ FABRICATIONS - STEEL (234410)</t>
  </si>
  <si>
    <t>STEEL/ FITTINGS - STEEL (234420)</t>
  </si>
  <si>
    <t>STEEL/ FORGINGS - STEEL (234430)</t>
  </si>
  <si>
    <t>STEEL/ HOT ROLL STEEL, COIL &amp; SHEET (231030)</t>
  </si>
  <si>
    <t>STEEL/ PLATE - STEEL (234440)</t>
  </si>
  <si>
    <t>STEEL/ PRE-COATED - STEEL (234450)</t>
  </si>
  <si>
    <t>STEEL/ STAINLESS STEEL, COIL &amp; SHEET (231040)</t>
  </si>
  <si>
    <t>STEEL/ TUBE &amp; PIPE - STAINLESS STEEL (234810)</t>
  </si>
  <si>
    <t>STEEL/ TUBE &amp; PIPE - STEEL (234820)</t>
  </si>
  <si>
    <t>SUBCONTRACTING/ BUILDING ENVELOPE (761005)</t>
  </si>
  <si>
    <t>SUBCONTRACTING/ COMMISSIONING (761310)</t>
  </si>
  <si>
    <t>SUBCONTRACTING/ CONCRETE MASONRY (761010)</t>
  </si>
  <si>
    <t>SUBCONTRACTING/ CONTROL PANEL &amp; SWITCHGEAR (761015)</t>
  </si>
  <si>
    <t>SUBCONTRACTING/ DESIGN ENGINEERING  (761315)</t>
  </si>
  <si>
    <t>SUBCONTRACTING/ ELECTRICAL SERVICE - INSTALLATION (761020)</t>
  </si>
  <si>
    <t>SUBCONTRACTING/ GENERAL SUBCONTRACTING (761025)</t>
  </si>
  <si>
    <t>SUBCONTRACTING/ GUARD SERVICES (761320)</t>
  </si>
  <si>
    <t>SUBCONTRACTING/ HVAC SERVICE - INSTALLATION - HEAT-VENTILATION-AIR CONDITION (761030)</t>
  </si>
  <si>
    <t>SUBCONTRACTING/ INSULATION SERVICES (761035)</t>
  </si>
  <si>
    <t>SUBCONTRACTING/ LIGHTING SERVICES - INSTALLATION (761040)</t>
  </si>
  <si>
    <t>SUBCONTRACTING/ LOCKSMITH SERVICES (761325)</t>
  </si>
  <si>
    <t>SUBCONTRACTING/ MECHANICAL SERVICE - INSTALLATION (761045)</t>
  </si>
  <si>
    <t>SUBCONTRACTING/ PLUMBING SERVICES (761050)</t>
  </si>
  <si>
    <t>SUBCONTRACTING/ PRODUCTION &amp; MANUFACTURING SERVICES (761055)</t>
  </si>
  <si>
    <t>SUBCONTRACTING/ REFRIGERATION SERVICES (761060)</t>
  </si>
  <si>
    <t>SUBCONTRACTING/ SAFETY &amp; SECURITY SYSTEM INSTALLATION SERVICES (761065)</t>
  </si>
  <si>
    <t>SUBCONTRACTING/ SOLAR SERVICES - INSTALLATION (761070)</t>
  </si>
  <si>
    <t>SULFURIC ACID/ RECYCLED - MINED (131010)</t>
  </si>
  <si>
    <t>SULFURIC ACID/ SULFURIC BURNED (131020)</t>
  </si>
  <si>
    <t>TAXES &amp; FEES/ GOVERNMENT &amp; LOCAL AUTHORITY FEES (881010)</t>
  </si>
  <si>
    <t>TAXES &amp; FEES/ TAXES (881020)</t>
  </si>
  <si>
    <t>TITANIUM/ TUBES - TECH TUBES - PLATES - FABRICATIONS (251010)</t>
  </si>
  <si>
    <t>TOOLING/ FINEBLANKING (INCLUDE ALL LEVELS) (491010)</t>
  </si>
  <si>
    <t>TOOLING/ FOAM MOLDING TOOLING (491020)</t>
  </si>
  <si>
    <t>TOOLING/ GIGS AND FIXTURES TOOLING (491030)</t>
  </si>
  <si>
    <t>TOOLING/ STAMPING DIES - TOOLING (491040)</t>
  </si>
  <si>
    <t>TRAVEL/ AIRLINE COSTS (981010)</t>
  </si>
  <si>
    <t>TRAVEL/ FOOD EXPENSES (981020)</t>
  </si>
  <si>
    <t>TRAVEL/ GROUND TRANSPORTATION - CAR RENTAL (981030)</t>
  </si>
  <si>
    <t>TRAVEL/ HOTELS (981040)</t>
  </si>
  <si>
    <t>TRAVEL/ MEETINGS (981050)</t>
  </si>
  <si>
    <t>TRAVEL/ TRAVEL AGENCY (981060)</t>
  </si>
  <si>
    <t>UNCATEGORIZED/ RECLASSIFY-NOT ASSIGNED-NOT SELECTABLE-DIR (991010)</t>
  </si>
  <si>
    <t>UNCATEGORIZED/ RECLASSIFY-NOT ASSIGNED-NOT SELECTABLE-IND-FLD (991020)</t>
  </si>
  <si>
    <t>UNION RELATED/ UNION:  COURT ORDERED (971010)</t>
  </si>
  <si>
    <t>UNION RELATED/ UNION:  DUES (971020)</t>
  </si>
  <si>
    <t>VALVES/ ANGLE VALVES (771005)</t>
  </si>
  <si>
    <t>VALVES/ BALANCING VALVES (771310)</t>
  </si>
  <si>
    <t>VALVES/ BALL VALVES (771010)</t>
  </si>
  <si>
    <t>VALVES/ BUTTERFLY VALVES (771015)</t>
  </si>
  <si>
    <t>VALVES/ CHECK VALVES (771020)</t>
  </si>
  <si>
    <t>VALVES/ CONTROL VALVES (771315)</t>
  </si>
  <si>
    <t>VALVES/ ELECTRONIC EXPANSION VALVES (771025)</t>
  </si>
  <si>
    <t>VALVES/ FILTER DRIER VALVES (771028)</t>
  </si>
  <si>
    <t>VALVES/ GAS VALVES (771030)</t>
  </si>
  <si>
    <t>VALVES/ GLOBE VALVES (771035)</t>
  </si>
  <si>
    <t>VALVES/ ORIFICE VALVES (771320)</t>
  </si>
  <si>
    <t>VALVES/ REFRIGERATION VALVES (771325)</t>
  </si>
  <si>
    <t>VALVES/ RELIEF - SAFETY VALVES (771040)</t>
  </si>
  <si>
    <t>VALVES/ REVERSING VALVES (771045)</t>
  </si>
  <si>
    <t>VALVES/ SERVICE VALVES (771050)</t>
  </si>
  <si>
    <t>VALVES/ SOLENOID VALVES (771055)</t>
  </si>
  <si>
    <t>VALVES/ THERMOSTATIC EXPANSION VALVE (TXV) (771065)</t>
  </si>
  <si>
    <t>VALVES/ UNCATEGORIZED VALVES (771095)</t>
  </si>
  <si>
    <t>VALVES/ ZONE VALVES (771330)</t>
  </si>
  <si>
    <t>VERTICAL ACCESS-LIFT/ AERIAL ACCESS RENTAL (781010)</t>
  </si>
  <si>
    <t>VERTICAL ACCESS-LIFT/ CRANES &amp; HOISTS (781020)</t>
  </si>
  <si>
    <t>VERTICAL ACCESS-LIFT/ ELEVATORS - ESCALATORS (781030)</t>
  </si>
  <si>
    <t>VERTICAL ACCESS-LIFT/ UNCATEGORIZED VERTICAL ACCESS &amp; LIFTING (781095)</t>
  </si>
  <si>
    <t>VIDEO/ CAMERAS - VIDEO (331310)</t>
  </si>
  <si>
    <t>VIDEO/ DIGITAL VIDEO RECORDERS DVRS (331315)</t>
  </si>
  <si>
    <t>VIDEO/ MONITORS - VIDEO (331320)</t>
  </si>
  <si>
    <t>VIDEO/ MOUNTS &amp; ACCESSORIES - VIDEO (331325)</t>
  </si>
  <si>
    <t>VIDEO/ UNCATEGORIZED VIDEO (331330)</t>
  </si>
  <si>
    <t>VIDEO/ VIDEO MANAGEMENT SOFTWARE (331335)</t>
  </si>
  <si>
    <t>VIDEO/ VIDEO STORAGE (331340)</t>
  </si>
  <si>
    <t>WHOLESALE - DISTRIB/ ELECTRICAL WHOLESALER - DISTRIBUTOR (791010)</t>
  </si>
  <si>
    <t>WHOLESALE - DISTRIB/ FIRE WHOLESALER - DISTRIBUTOR (791310)</t>
  </si>
  <si>
    <t>WHOLESALE - DISTRIB/ HVAC WHOLESALER - DISTRIBUTOR (791020)</t>
  </si>
  <si>
    <t>WHOLESALE - DISTRIB/ IT CONSUMABLES WHOLESALER - DISTRIBUTOR (791030)</t>
  </si>
  <si>
    <t>WHOLESALE - DISTRIB/ LIGHTING WHOLESALER - DISTRIBUTOR (791040)</t>
  </si>
  <si>
    <t>WHOLESALE - DISTRIB/ MECHANICAL WHOLESALER - DISTRIBUTOR (791050)</t>
  </si>
  <si>
    <t>WHOLESALE - DISTRIB/ PLUMBING WHOLESALER - DISTRIBUTOR (791060)</t>
  </si>
  <si>
    <t>WHOLESALE - DISTRIB/ REFRIGERANT WHOLESALER - DISTRIBUTOR (791070)</t>
  </si>
  <si>
    <t>WHOLESALE - DISTRIB/ REFRIGERATION WHOLESALER - DISTRIBUTOR (791080)</t>
  </si>
  <si>
    <t>WHOLESALE - DISTRIB/ SECURITY WHOLESALER - DISTRIBUTOR (791320)</t>
  </si>
  <si>
    <t>HRV</t>
  </si>
  <si>
    <t>REQUIRED - Estimated Annual Spend (Section 2)</t>
  </si>
  <si>
    <t>_SEC02_13</t>
  </si>
  <si>
    <t>UIN</t>
  </si>
  <si>
    <t>REQUIRED - UIN (Section 2)</t>
  </si>
  <si>
    <t>Subcontractor country of origin</t>
  </si>
  <si>
    <t>UIN (3P supplier relationship ID)</t>
  </si>
  <si>
    <t>HRV supplier</t>
  </si>
  <si>
    <t>MOTORS/ FRACTIONAL HP - PSC  MOTORS (721030)</t>
  </si>
  <si>
    <t>STEEL/ STAMPINGS - STEEL (234460)</t>
  </si>
  <si>
    <t>Payment Terms (_DD10)</t>
  </si>
  <si>
    <t>0 NWPR</t>
  </si>
  <si>
    <t>0 NPR</t>
  </si>
  <si>
    <t>10 NWPR</t>
  </si>
  <si>
    <t>90 NPR</t>
  </si>
  <si>
    <t>Payment Terms:</t>
  </si>
  <si>
    <t>Rank</t>
  </si>
  <si>
    <t>30 NPR</t>
  </si>
  <si>
    <t>45 NPR</t>
  </si>
  <si>
    <t>60 NPR</t>
  </si>
  <si>
    <t>75 NPR</t>
  </si>
  <si>
    <t>PWP 90 NPR</t>
  </si>
  <si>
    <t>105 NPR</t>
  </si>
  <si>
    <t>120 NPR</t>
  </si>
  <si>
    <t>Standard Terms</t>
  </si>
  <si>
    <t>Payment Terms</t>
  </si>
  <si>
    <t>REQUIRED - Payment Terms (Section 2)</t>
  </si>
  <si>
    <t>_SEC02_11a</t>
  </si>
  <si>
    <t>Payment Terms Acknowledgement</t>
  </si>
  <si>
    <t>_CB19_01</t>
  </si>
  <si>
    <t>_CB19_02</t>
  </si>
  <si>
    <t>Section 6 - Non Standard Payment Terms</t>
  </si>
  <si>
    <t>Reason for request to change supplier payment terms</t>
  </si>
  <si>
    <r>
      <t xml:space="preserve">Is the proposed payment term approved by a Procurement Category Strategy or Sourcing Board Decision?  </t>
    </r>
    <r>
      <rPr>
        <b/>
        <i/>
        <sz val="11"/>
        <color theme="1"/>
        <rFont val="Calibri"/>
        <family val="2"/>
        <scheme val="minor"/>
      </rPr>
      <t>(if yes, please attach documentation)</t>
    </r>
  </si>
  <si>
    <t>Permanent Payment Terms Change Request?</t>
  </si>
  <si>
    <t>if no, provide purchase order number or job number impacted:</t>
  </si>
  <si>
    <t>If yes, please indicate contract term duration.</t>
  </si>
  <si>
    <t>Suppliers Annual Spend:</t>
  </si>
  <si>
    <t xml:space="preserve">Has JCI executed as signed contract or agreement with the supplier?
</t>
  </si>
  <si>
    <t>Working Capital Impact</t>
  </si>
  <si>
    <t>DPO</t>
  </si>
  <si>
    <t>Section 7 - Additional Information</t>
  </si>
  <si>
    <t>Section 8:  Approvals</t>
  </si>
  <si>
    <t>SECTION 7 VALIDATION (_SEC06)</t>
  </si>
  <si>
    <t>SECTION 8 VALIDATION (_SEC07)</t>
  </si>
  <si>
    <t>REQUIRED - Select Response For Payment Terms Acknowledgement (Section2)</t>
  </si>
  <si>
    <t>SECTION 6 VALIDATION (_SEC06a)</t>
  </si>
  <si>
    <t>Payment Terms Acknowledgement (_CB19)</t>
  </si>
  <si>
    <t>_SEC06a</t>
  </si>
  <si>
    <t>Non-Standard Payment Terms</t>
  </si>
  <si>
    <t>_SEC06a_01</t>
  </si>
  <si>
    <t>Payment Terms Authorization (_CB20)</t>
  </si>
  <si>
    <t>Permanent Payment Terms (_CB21)</t>
  </si>
  <si>
    <t>Signed Contract (_CB22)</t>
  </si>
  <si>
    <t>_CB20_01</t>
  </si>
  <si>
    <t>_CB20_02</t>
  </si>
  <si>
    <t>_CB21_01</t>
  </si>
  <si>
    <t>_CB21_02</t>
  </si>
  <si>
    <t>_CB22_01</t>
  </si>
  <si>
    <t>_CB22_02</t>
  </si>
  <si>
    <t>Payment Terms Approval</t>
  </si>
  <si>
    <t>REQUIRED - Answer Non-Standard Payment Term Authorization Question (Section 6)</t>
  </si>
  <si>
    <t>Payment Terms Change Reason</t>
  </si>
  <si>
    <t>_SEC06a_02</t>
  </si>
  <si>
    <t>_SEC06a_03</t>
  </si>
  <si>
    <t>_SEC06a_04</t>
  </si>
  <si>
    <t>Permanent</t>
  </si>
  <si>
    <t>PO or Job Number</t>
  </si>
  <si>
    <t>Executed Agreement</t>
  </si>
  <si>
    <t>_SEC06a_05</t>
  </si>
  <si>
    <t>_SEC06a_06</t>
  </si>
  <si>
    <t>Agreement Term</t>
  </si>
  <si>
    <t>REQUIRED - Provide Reason For Usage Of Non-Standard Payment Terms (Section 6)</t>
  </si>
  <si>
    <t>REQUIRED - Payment Terms Permanent Change Question - Answer (Section 6)</t>
  </si>
  <si>
    <t>REQUIRED - Provide PO or Job Number (Section 6)</t>
  </si>
  <si>
    <t>REQUIRED - Executed Agreement Question - Answer (Section 6)</t>
  </si>
  <si>
    <t>REQUIRED - Agreement Terms (Section 6)</t>
  </si>
  <si>
    <t>Specify name of procurement personnel involved with review of alternate sources</t>
  </si>
  <si>
    <t>Proposed Non Standard Payment Terms:</t>
  </si>
  <si>
    <t>Standard Payment Terms:</t>
  </si>
  <si>
    <t>I acknowledge I have made the supplier aware of the Payment Terms</t>
  </si>
  <si>
    <t>You are required to notify the supplier their payment terms.</t>
  </si>
  <si>
    <t>Provide Reason For Providing Supplier Payment By Check:</t>
  </si>
  <si>
    <t>OK</t>
  </si>
  <si>
    <t>(Blank)</t>
  </si>
  <si>
    <t>I acknowledge I have changed the Standard Payment Terms above to be Non Standard.  I have completed the Non Standard Payment Term Requirements and I have followed section 5.02a of the DoA for Non Standard Payment Term Approvals:</t>
  </si>
  <si>
    <t>Tyco</t>
  </si>
  <si>
    <t>Fire Domain - CAN(SG)</t>
  </si>
  <si>
    <t>_CB02_14</t>
  </si>
  <si>
    <t>Fire Domain- US (SG)</t>
  </si>
  <si>
    <t>Forth Shift – Largo</t>
  </si>
  <si>
    <t>Deltek CostPoint- Federal Systems</t>
  </si>
  <si>
    <t>_CB02_15</t>
  </si>
  <si>
    <t>_CB02_16</t>
  </si>
  <si>
    <t>_CB02_17</t>
  </si>
  <si>
    <t>_CB02_18</t>
  </si>
  <si>
    <t xml:space="preserve">JCFS-Suppliers@jcifederal.com </t>
  </si>
  <si>
    <t>PRSUB</t>
  </si>
  <si>
    <t>PRMS</t>
  </si>
  <si>
    <t>Security Domain - US (TIS) Commercial/Retail/Federal</t>
  </si>
  <si>
    <t>Security - AI</t>
  </si>
  <si>
    <t>_CB02_19</t>
  </si>
  <si>
    <t>Security Commercial - AS400 CAN</t>
  </si>
  <si>
    <t>See "Supplier Type &amp; DD" Sheet or refer to BOS Policy "Global Procurement Policy 13-13.100.BEHQ"</t>
  </si>
  <si>
    <t>Revised: 08/16/2018 (CMEDEIN)</t>
  </si>
  <si>
    <t>TONIA REED</t>
  </si>
  <si>
    <t>302-518-2835</t>
  </si>
  <si>
    <t>0N28</t>
  </si>
  <si>
    <t>55-0438028</t>
  </si>
  <si>
    <t>SIGHT GLASSES &amp; LEVEL GUAGES</t>
  </si>
  <si>
    <t>PRESSURE PRODUCTS CO, INC.</t>
  </si>
  <si>
    <t>4540 W. WASHINGTON STREET</t>
  </si>
  <si>
    <t>CHARLESTON</t>
  </si>
  <si>
    <t>WV</t>
  </si>
  <si>
    <t>AKASH</t>
  </si>
  <si>
    <t>304-744-7871</t>
  </si>
  <si>
    <t>304-744-6705</t>
  </si>
  <si>
    <t>ASRIN@PRESSUREPRODUCTS.COM</t>
  </si>
  <si>
    <t>T. WARD</t>
  </si>
  <si>
    <t>TWARD@PRESSUREPRODUCTS.COM</t>
  </si>
  <si>
    <t>Tonia Reed</t>
  </si>
  <si>
    <t>tonia.reed@jci.com</t>
  </si>
  <si>
    <t>Detrick Jones</t>
  </si>
  <si>
    <t>Detrick.Jones@jci.com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</si>
</sst>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lt;=9999999]###\-####;\(###\)\ ###\-####"/>
    <numFmt numFmtId="166" formatCode="00000"/>
    <numFmt numFmtId="167" formatCode="&quot;$&quot;#,##0.00"/>
  </numFmts>
  <fonts count="39" x14ac:knownFonts="1">
    <font>
      <sz val="11"/>
      <color theme="1"/>
      <name val="Calibri"/>
      <family val="2"/>
      <scheme val="minor"/>
    </font>
    <font>
      <u/>
      <sz val="11"/>
      <color theme="10"/>
      <name val="Calibri"/>
      <family val="2"/>
    </font>
    <font>
      <b/>
      <sz val="14"/>
      <color theme="1"/>
      <name val="Calibri"/>
      <family val="2"/>
      <scheme val="minor"/>
    </font>
    <font>
      <b/>
      <sz val="20"/>
      <color theme="1"/>
      <name val="Calibri"/>
      <family val="2"/>
      <scheme val="minor"/>
    </font>
    <font>
      <sz val="11"/>
      <name val="Calibri"/>
      <family val="2"/>
      <scheme val="minor"/>
    </font>
    <font>
      <sz val="10"/>
      <name val="Arial"/>
      <family val="2"/>
    </font>
    <font>
      <sz val="14"/>
      <color theme="1"/>
      <name val="Calibri"/>
      <family val="2"/>
      <scheme val="minor"/>
    </font>
    <font>
      <b/>
      <sz val="16"/>
      <color theme="1"/>
      <name val="Calibri"/>
      <family val="2"/>
      <scheme val="minor"/>
    </font>
    <font>
      <sz val="16"/>
      <color theme="1"/>
      <name val="Calibri"/>
      <family val="2"/>
      <scheme val="minor"/>
    </font>
    <font>
      <sz val="12"/>
      <name val="Calibri"/>
      <family val="2"/>
      <scheme val="minor"/>
    </font>
    <font>
      <sz val="14"/>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i/>
      <sz val="11"/>
      <color theme="1"/>
      <name val="Calibri"/>
      <family val="2"/>
      <scheme val="minor"/>
    </font>
    <font>
      <sz val="20"/>
      <color theme="1"/>
      <name val="Calibri"/>
      <family val="2"/>
      <scheme val="minor"/>
    </font>
    <font>
      <u/>
      <sz val="12"/>
      <color theme="10"/>
      <name val="Calibri"/>
      <family val="2"/>
    </font>
    <font>
      <b/>
      <sz val="22"/>
      <color theme="1"/>
      <name val="Calibri"/>
      <family val="2"/>
      <scheme val="minor"/>
    </font>
    <font>
      <sz val="22"/>
      <color theme="1"/>
      <name val="Calibri"/>
      <family val="2"/>
      <scheme val="minor"/>
    </font>
    <font>
      <b/>
      <i/>
      <sz val="14"/>
      <color rgb="FFFF0000"/>
      <name val="Calibri"/>
      <family val="2"/>
      <scheme val="minor"/>
    </font>
    <font>
      <sz val="8"/>
      <color rgb="FF000000"/>
      <name val="Segoe UI"/>
      <family val="2"/>
    </font>
    <font>
      <b/>
      <sz val="14"/>
      <color theme="0"/>
      <name val="Calibri"/>
      <family val="2"/>
      <scheme val="minor"/>
    </font>
    <font>
      <b/>
      <sz val="11"/>
      <color theme="1"/>
      <name val="Calibri"/>
      <family val="2"/>
      <scheme val="minor"/>
    </font>
    <font>
      <b/>
      <i/>
      <sz val="16"/>
      <name val="Calibri"/>
      <family val="2"/>
      <scheme val="minor"/>
    </font>
    <font>
      <b/>
      <i/>
      <sz val="12"/>
      <color theme="1"/>
      <name val="Calibri"/>
      <family val="2"/>
      <scheme val="minor"/>
    </font>
    <font>
      <sz val="9"/>
      <color theme="0"/>
      <name val="Calibri"/>
      <family val="2"/>
      <scheme val="minor"/>
    </font>
    <font>
      <sz val="9"/>
      <color indexed="81"/>
      <name val="Tahoma"/>
      <family val="2"/>
    </font>
    <font>
      <sz val="11"/>
      <color rgb="FF006100"/>
      <name val="Calibri"/>
      <family val="2"/>
      <scheme val="minor"/>
    </font>
    <font>
      <b/>
      <sz val="11"/>
      <color rgb="FF006100"/>
      <name val="Calibri"/>
      <family val="2"/>
      <scheme val="minor"/>
    </font>
    <font>
      <b/>
      <sz val="20"/>
      <color rgb="FF006100"/>
      <name val="Calibri"/>
      <family val="2"/>
      <scheme val="minor"/>
    </font>
    <font>
      <b/>
      <sz val="9"/>
      <color indexed="81"/>
      <name val="Tahoma"/>
      <family val="2"/>
    </font>
    <font>
      <b/>
      <sz val="10"/>
      <color rgb="FFFF0000"/>
      <name val="Calibri"/>
      <family val="2"/>
      <scheme val="minor"/>
    </font>
    <font>
      <sz val="11"/>
      <color theme="1"/>
      <name val="Calibri"/>
      <family val="2"/>
      <scheme val="minor"/>
    </font>
    <font>
      <sz val="10"/>
      <name val="MS Sans Serif"/>
      <family val="2"/>
    </font>
    <font>
      <sz val="11"/>
      <color theme="0"/>
      <name val="Calibri"/>
      <family val="2"/>
      <scheme val="minor"/>
    </font>
    <font>
      <sz val="10"/>
      <color theme="1"/>
      <name val="Calibri"/>
      <family val="2"/>
      <scheme val="minor"/>
    </font>
    <font>
      <sz val="11"/>
      <color rgb="FFFF0000"/>
      <name val="Calibri"/>
      <family val="2"/>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C6EFCE"/>
      </patternFill>
    </fill>
    <fill>
      <patternFill patternType="solid">
        <fgColor theme="9" tint="0.59999389629810485"/>
        <bgColor indexed="64"/>
      </patternFill>
    </fill>
  </fills>
  <borders count="68">
    <border>
      <left/>
      <right/>
      <top/>
      <bottom/>
      <diagonal/>
    </border>
    <border>
      <left/>
      <right/>
      <top style="medium">
        <color auto="1"/>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style="medium">
        <color auto="1"/>
      </left>
      <right/>
      <top style="thin">
        <color auto="1"/>
      </top>
      <bottom style="medium">
        <color auto="1"/>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28" fillId="6" borderId="0" applyNumberFormat="0" applyBorder="0" applyAlignment="0" applyProtection="0"/>
    <xf numFmtId="0" fontId="34" fillId="0" borderId="0"/>
    <xf numFmtId="0" fontId="13" fillId="0" borderId="0"/>
    <xf numFmtId="164" fontId="33" fillId="0" borderId="0" applyFont="0" applyFill="0" applyBorder="0" applyAlignment="0" applyProtection="0"/>
    <xf numFmtId="0" fontId="5" fillId="0" borderId="0"/>
  </cellStyleXfs>
  <cellXfs count="388">
    <xf numFmtId="0" fontId="0" fillId="0" borderId="0" xfId="0"/>
    <xf numFmtId="0" fontId="0" fillId="0" borderId="13" xfId="0" applyBorder="1" applyProtection="1">
      <protection locked="0"/>
    </xf>
    <xf numFmtId="0" fontId="0" fillId="0" borderId="13" xfId="0" applyFill="1" applyBorder="1" applyProtection="1">
      <protection locked="0"/>
    </xf>
    <xf numFmtId="0" fontId="0" fillId="0" borderId="13" xfId="0" applyBorder="1"/>
    <xf numFmtId="49" fontId="0" fillId="0" borderId="0" xfId="0" applyNumberFormat="1"/>
    <xf numFmtId="49" fontId="0" fillId="0" borderId="13" xfId="0" applyNumberFormat="1" applyBorder="1"/>
    <xf numFmtId="49" fontId="13" fillId="0" borderId="15" xfId="0" applyNumberFormat="1" applyFont="1" applyFill="1" applyBorder="1" applyAlignment="1" applyProtection="1">
      <alignment horizontal="left" vertical="top" wrapText="1"/>
      <protection locked="0"/>
    </xf>
    <xf numFmtId="49" fontId="13" fillId="0" borderId="19" xfId="0" applyNumberFormat="1" applyFont="1" applyFill="1" applyBorder="1" applyAlignment="1" applyProtection="1">
      <alignment horizontal="left" vertical="top" wrapText="1"/>
      <protection locked="0"/>
    </xf>
    <xf numFmtId="165" fontId="13" fillId="0" borderId="36" xfId="0" applyNumberFormat="1" applyFont="1" applyBorder="1" applyAlignment="1" applyProtection="1">
      <alignment horizontal="left" vertical="top" wrapText="1"/>
      <protection locked="0"/>
    </xf>
    <xf numFmtId="49" fontId="13" fillId="0" borderId="14" xfId="0" applyNumberFormat="1" applyFont="1" applyBorder="1" applyProtection="1">
      <protection locked="0"/>
    </xf>
    <xf numFmtId="0" fontId="10" fillId="0" borderId="31" xfId="0" applyFont="1" applyBorder="1" applyAlignment="1" applyProtection="1">
      <alignment horizontal="left" vertical="top"/>
      <protection locked="0"/>
    </xf>
    <xf numFmtId="0" fontId="13" fillId="0" borderId="13" xfId="0" applyFont="1" applyBorder="1" applyAlignment="1" applyProtection="1">
      <alignment wrapText="1"/>
      <protection locked="0"/>
    </xf>
    <xf numFmtId="0" fontId="13" fillId="0" borderId="31" xfId="0" applyFont="1" applyBorder="1" applyAlignment="1" applyProtection="1">
      <alignment wrapText="1"/>
      <protection locked="0"/>
    </xf>
    <xf numFmtId="0" fontId="0" fillId="0" borderId="0" xfId="0" applyFill="1" applyBorder="1" applyProtection="1"/>
    <xf numFmtId="0" fontId="0" fillId="0" borderId="0" xfId="0" applyProtection="1"/>
    <xf numFmtId="0" fontId="2" fillId="0" borderId="21" xfId="0" applyFont="1" applyFill="1" applyBorder="1" applyAlignment="1" applyProtection="1">
      <alignment horizontal="left" vertical="top"/>
    </xf>
    <xf numFmtId="0" fontId="2" fillId="0" borderId="15" xfId="0" applyFont="1" applyFill="1" applyBorder="1" applyAlignment="1" applyProtection="1">
      <alignment horizontal="left" vertical="top"/>
    </xf>
    <xf numFmtId="0" fontId="2" fillId="0" borderId="13" xfId="0" applyFont="1" applyFill="1" applyBorder="1" applyAlignment="1" applyProtection="1">
      <alignment horizontal="left" vertical="top"/>
    </xf>
    <xf numFmtId="0" fontId="2" fillId="0" borderId="32" xfId="0" applyFont="1" applyBorder="1" applyProtection="1"/>
    <xf numFmtId="0" fontId="13" fillId="0" borderId="24" xfId="0" applyFont="1" applyBorder="1" applyProtection="1"/>
    <xf numFmtId="0" fontId="13" fillId="0" borderId="1" xfId="0" applyFont="1" applyBorder="1" applyProtection="1"/>
    <xf numFmtId="0" fontId="12" fillId="0" borderId="1" xfId="0" applyFont="1" applyBorder="1" applyAlignment="1" applyProtection="1">
      <alignment horizontal="left"/>
    </xf>
    <xf numFmtId="0" fontId="13" fillId="0" borderId="27" xfId="0" applyFont="1" applyBorder="1" applyProtection="1"/>
    <xf numFmtId="0" fontId="13" fillId="0" borderId="28" xfId="0" applyFont="1" applyBorder="1" applyProtection="1"/>
    <xf numFmtId="0" fontId="13" fillId="0" borderId="0" xfId="0" applyFont="1" applyBorder="1" applyProtection="1"/>
    <xf numFmtId="0" fontId="11" fillId="0" borderId="13" xfId="0" applyFont="1" applyBorder="1" applyAlignment="1" applyProtection="1">
      <alignment horizontal="left" vertical="top"/>
    </xf>
    <xf numFmtId="0" fontId="12" fillId="0" borderId="0" xfId="0" applyFont="1" applyBorder="1" applyAlignment="1" applyProtection="1">
      <alignment horizontal="left"/>
    </xf>
    <xf numFmtId="0" fontId="13" fillId="0" borderId="29" xfId="0" applyFont="1" applyBorder="1" applyProtection="1"/>
    <xf numFmtId="0" fontId="11" fillId="0" borderId="44" xfId="0" applyFont="1" applyBorder="1" applyAlignment="1" applyProtection="1">
      <alignment horizontal="left" vertical="top"/>
    </xf>
    <xf numFmtId="0" fontId="2" fillId="0" borderId="21" xfId="0" applyFont="1" applyBorder="1" applyProtection="1"/>
    <xf numFmtId="0" fontId="15" fillId="0" borderId="0" xfId="0" applyFont="1" applyAlignment="1" applyProtection="1">
      <alignment horizontal="right"/>
    </xf>
    <xf numFmtId="166" fontId="13" fillId="0" borderId="13" xfId="0" applyNumberFormat="1" applyFont="1" applyBorder="1" applyAlignment="1" applyProtection="1">
      <alignment horizontal="left" wrapText="1"/>
      <protection locked="0"/>
    </xf>
    <xf numFmtId="0" fontId="0" fillId="0" borderId="13" xfId="0" applyBorder="1" applyAlignment="1">
      <alignment horizontal="center"/>
    </xf>
    <xf numFmtId="0" fontId="0" fillId="0" borderId="0" xfId="0" applyAlignment="1">
      <alignment wrapText="1"/>
    </xf>
    <xf numFmtId="0" fontId="0" fillId="0" borderId="13" xfId="0" applyBorder="1" applyAlignment="1">
      <alignment horizontal="left" vertical="center" wrapText="1"/>
    </xf>
    <xf numFmtId="0" fontId="22" fillId="5" borderId="44"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3" fillId="0" borderId="44" xfId="0" applyFont="1"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23" fillId="0" borderId="40" xfId="0" applyFont="1"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Font="1" applyBorder="1" applyAlignment="1" applyProtection="1">
      <alignment horizontal="left" vertical="top" wrapText="1"/>
      <protection locked="0"/>
    </xf>
    <xf numFmtId="0" fontId="0" fillId="0" borderId="0" xfId="0" applyBorder="1" applyAlignment="1"/>
    <xf numFmtId="0" fontId="25" fillId="0" borderId="14" xfId="0" applyFont="1" applyBorder="1" applyAlignment="1" applyProtection="1">
      <alignment horizontal="left" vertical="center"/>
    </xf>
    <xf numFmtId="0" fontId="8" fillId="0" borderId="0" xfId="0" applyFont="1" applyBorder="1" applyAlignment="1">
      <alignment horizontal="left" vertical="center"/>
    </xf>
    <xf numFmtId="0" fontId="25" fillId="0" borderId="0" xfId="0" applyFont="1" applyBorder="1" applyAlignment="1" applyProtection="1">
      <alignment horizontal="left" vertical="center"/>
    </xf>
    <xf numFmtId="0" fontId="0" fillId="0" borderId="0" xfId="0" applyBorder="1" applyAlignment="1" applyProtection="1"/>
    <xf numFmtId="0" fontId="25" fillId="0" borderId="19" xfId="0" applyFont="1" applyBorder="1" applyAlignment="1" applyProtection="1">
      <alignment horizontal="left" vertical="center"/>
    </xf>
    <xf numFmtId="0" fontId="13" fillId="0" borderId="47" xfId="0" applyFont="1" applyBorder="1" applyAlignment="1">
      <alignment vertical="top"/>
    </xf>
    <xf numFmtId="0" fontId="0" fillId="0" borderId="60" xfId="0" applyBorder="1" applyAlignment="1">
      <alignment vertical="top"/>
    </xf>
    <xf numFmtId="0" fontId="0" fillId="0" borderId="41" xfId="0" applyBorder="1" applyAlignment="1">
      <alignment vertical="top"/>
    </xf>
    <xf numFmtId="0" fontId="0" fillId="0" borderId="49" xfId="0" applyBorder="1" applyAlignment="1">
      <alignment vertical="top"/>
    </xf>
    <xf numFmtId="0" fontId="0" fillId="0" borderId="4" xfId="0" applyBorder="1" applyAlignment="1">
      <alignment vertical="top"/>
    </xf>
    <xf numFmtId="0" fontId="26" fillId="0" borderId="42" xfId="0" applyFont="1" applyBorder="1" applyAlignment="1">
      <alignment vertical="center"/>
    </xf>
    <xf numFmtId="0" fontId="2" fillId="0" borderId="22" xfId="0" applyFont="1" applyFill="1" applyBorder="1" applyAlignment="1" applyProtection="1">
      <alignment horizontal="left" vertical="top"/>
    </xf>
    <xf numFmtId="49" fontId="13" fillId="0" borderId="30" xfId="0" applyNumberFormat="1" applyFont="1" applyFill="1" applyBorder="1" applyAlignment="1" applyProtection="1">
      <alignment horizontal="left" vertical="top" wrapText="1"/>
      <protection locked="0"/>
    </xf>
    <xf numFmtId="0" fontId="0" fillId="0" borderId="13" xfId="0" applyBorder="1" applyAlignment="1">
      <alignment horizontal="left"/>
    </xf>
    <xf numFmtId="0" fontId="23" fillId="3" borderId="13" xfId="0" applyFont="1" applyFill="1" applyBorder="1"/>
    <xf numFmtId="0" fontId="29" fillId="6" borderId="13" xfId="8" applyFont="1" applyBorder="1" applyAlignment="1">
      <alignment horizontal="center"/>
    </xf>
    <xf numFmtId="0" fontId="23" fillId="3" borderId="13" xfId="0" applyFont="1" applyFill="1" applyBorder="1" applyAlignment="1">
      <alignment horizontal="center"/>
    </xf>
    <xf numFmtId="0" fontId="23" fillId="3" borderId="19" xfId="0" applyFont="1" applyFill="1" applyBorder="1" applyAlignment="1">
      <alignment horizontal="center"/>
    </xf>
    <xf numFmtId="0" fontId="23" fillId="3" borderId="18" xfId="0" applyFont="1" applyFill="1" applyBorder="1" applyAlignment="1">
      <alignment horizontal="center"/>
    </xf>
    <xf numFmtId="0" fontId="23" fillId="3" borderId="16" xfId="0" applyFont="1" applyFill="1" applyBorder="1" applyAlignment="1">
      <alignment horizontal="center"/>
    </xf>
    <xf numFmtId="0" fontId="23" fillId="3" borderId="3" xfId="0" applyFont="1" applyFill="1" applyBorder="1" applyAlignment="1">
      <alignment horizontal="center"/>
    </xf>
    <xf numFmtId="0" fontId="0" fillId="0" borderId="19" xfId="0" applyNumberFormat="1" applyBorder="1" applyAlignment="1">
      <alignment horizontal="left"/>
    </xf>
    <xf numFmtId="0" fontId="29" fillId="6" borderId="13" xfId="8" applyFont="1" applyBorder="1"/>
    <xf numFmtId="0" fontId="0" fillId="0" borderId="0" xfId="0" applyBorder="1"/>
    <xf numFmtId="0" fontId="0" fillId="0" borderId="13" xfId="0" applyFill="1" applyBorder="1"/>
    <xf numFmtId="0" fontId="1" fillId="0" borderId="13" xfId="1" applyBorder="1" applyAlignment="1" applyProtection="1"/>
    <xf numFmtId="0" fontId="1" fillId="0" borderId="19" xfId="1" applyBorder="1" applyAlignment="1" applyProtection="1"/>
    <xf numFmtId="14" fontId="32" fillId="0" borderId="0" xfId="0" applyNumberFormat="1" applyFont="1" applyFill="1" applyBorder="1" applyAlignment="1" applyProtection="1"/>
    <xf numFmtId="0" fontId="0" fillId="0" borderId="61" xfId="0" applyFill="1" applyBorder="1"/>
    <xf numFmtId="0" fontId="0" fillId="0" borderId="0" xfId="0"/>
    <xf numFmtId="0" fontId="0" fillId="7" borderId="0" xfId="0" applyFill="1"/>
    <xf numFmtId="0" fontId="0" fillId="0" borderId="0" xfId="0"/>
    <xf numFmtId="0" fontId="0" fillId="7" borderId="0" xfId="0" applyFill="1"/>
    <xf numFmtId="0" fontId="0" fillId="7" borderId="13" xfId="0" applyFill="1" applyBorder="1"/>
    <xf numFmtId="0" fontId="9" fillId="0" borderId="13" xfId="10" applyFont="1" applyFill="1" applyBorder="1" applyAlignment="1" applyProtection="1">
      <alignment horizontal="left" vertical="center" wrapText="1"/>
    </xf>
    <xf numFmtId="0" fontId="0" fillId="0" borderId="0" xfId="0" applyBorder="1" applyProtection="1"/>
    <xf numFmtId="0" fontId="0" fillId="0" borderId="1" xfId="0" applyBorder="1" applyProtection="1"/>
    <xf numFmtId="49" fontId="0" fillId="0" borderId="19" xfId="0" applyNumberFormat="1" applyBorder="1"/>
    <xf numFmtId="0" fontId="0" fillId="0" borderId="19" xfId="0" applyBorder="1" applyAlignment="1">
      <alignment horizontal="center"/>
    </xf>
    <xf numFmtId="0" fontId="4" fillId="0" borderId="19" xfId="0" applyFont="1" applyBorder="1" applyAlignment="1">
      <alignment horizontal="center"/>
    </xf>
    <xf numFmtId="0" fontId="29" fillId="6" borderId="19" xfId="8" applyFont="1" applyBorder="1" applyAlignment="1">
      <alignment horizontal="center"/>
    </xf>
    <xf numFmtId="0" fontId="0" fillId="0" borderId="19" xfId="0" applyBorder="1"/>
    <xf numFmtId="0" fontId="0" fillId="0" borderId="0" xfId="0" applyAlignment="1">
      <alignment horizontal="left"/>
    </xf>
    <xf numFmtId="0" fontId="0" fillId="0" borderId="61" xfId="0" applyFill="1" applyBorder="1" applyProtection="1">
      <protection locked="0"/>
    </xf>
    <xf numFmtId="0" fontId="37" fillId="0" borderId="0" xfId="0" applyFont="1" applyBorder="1" applyAlignment="1">
      <alignment vertical="center" wrapText="1"/>
    </xf>
    <xf numFmtId="0" fontId="29" fillId="6" borderId="30" xfId="8" applyFont="1" applyBorder="1" applyAlignment="1">
      <alignment horizontal="center"/>
    </xf>
    <xf numFmtId="0" fontId="23" fillId="3" borderId="22" xfId="0" applyFont="1" applyFill="1" applyBorder="1" applyAlignment="1">
      <alignment horizontal="center"/>
    </xf>
    <xf numFmtId="0" fontId="23" fillId="3" borderId="31" xfId="0" applyFont="1" applyFill="1" applyBorder="1" applyAlignment="1">
      <alignment horizontal="center"/>
    </xf>
    <xf numFmtId="0" fontId="0" fillId="0" borderId="22" xfId="0" applyBorder="1"/>
    <xf numFmtId="0" fontId="29" fillId="6" borderId="31" xfId="8" applyFont="1" applyBorder="1"/>
    <xf numFmtId="0" fontId="1" fillId="0" borderId="52" xfId="1" applyBorder="1" applyAlignment="1" applyProtection="1">
      <alignment vertical="center" wrapText="1"/>
    </xf>
    <xf numFmtId="0" fontId="0" fillId="0" borderId="54" xfId="0" applyBorder="1"/>
    <xf numFmtId="0" fontId="0" fillId="0" borderId="65" xfId="0" applyFill="1" applyBorder="1"/>
    <xf numFmtId="0" fontId="29" fillId="6" borderId="55" xfId="8" applyFont="1" applyBorder="1"/>
    <xf numFmtId="0" fontId="0" fillId="0" borderId="29" xfId="0" applyBorder="1" applyProtection="1"/>
    <xf numFmtId="0" fontId="2" fillId="0" borderId="18" xfId="0" applyFont="1" applyBorder="1" applyProtection="1"/>
    <xf numFmtId="0" fontId="2" fillId="0" borderId="18" xfId="0" applyFont="1" applyFill="1" applyBorder="1" applyProtection="1"/>
    <xf numFmtId="0" fontId="2" fillId="0" borderId="18" xfId="0" applyFont="1" applyFill="1" applyBorder="1" applyAlignment="1" applyProtection="1">
      <alignment wrapText="1"/>
    </xf>
    <xf numFmtId="0" fontId="0" fillId="0" borderId="67" xfId="0" applyBorder="1" applyProtection="1"/>
    <xf numFmtId="0" fontId="2" fillId="0" borderId="50" xfId="0" applyFont="1" applyBorder="1" applyProtection="1"/>
    <xf numFmtId="0" fontId="13" fillId="0" borderId="19" xfId="0" applyFont="1" applyBorder="1" applyProtection="1">
      <protection locked="0"/>
    </xf>
    <xf numFmtId="0" fontId="2" fillId="0" borderId="19" xfId="0" applyFont="1" applyBorder="1" applyProtection="1"/>
    <xf numFmtId="0" fontId="0" fillId="0" borderId="0" xfId="0" applyBorder="1" applyAlignment="1" applyProtection="1">
      <protection locked="0"/>
    </xf>
    <xf numFmtId="0" fontId="3" fillId="0" borderId="0" xfId="0" applyFont="1" applyFill="1" applyBorder="1" applyAlignment="1" applyProtection="1"/>
    <xf numFmtId="0" fontId="2" fillId="0" borderId="0" xfId="0" applyFont="1" applyBorder="1" applyAlignment="1" applyProtection="1">
      <alignment vertical="center" wrapText="1"/>
    </xf>
    <xf numFmtId="0" fontId="12" fillId="0" borderId="0" xfId="0" applyFont="1" applyBorder="1" applyAlignment="1" applyProtection="1">
      <alignment vertical="top" wrapText="1"/>
    </xf>
    <xf numFmtId="0" fontId="15" fillId="0" borderId="0" xfId="0" applyFont="1" applyAlignment="1" applyProtection="1"/>
    <xf numFmtId="0" fontId="2" fillId="0" borderId="0" xfId="0" applyFont="1" applyBorder="1" applyAlignment="1">
      <alignment vertical="center"/>
    </xf>
    <xf numFmtId="0" fontId="0" fillId="0" borderId="28" xfId="0" applyBorder="1" applyProtection="1"/>
    <xf numFmtId="0" fontId="0" fillId="0" borderId="24"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27" xfId="0" applyFont="1" applyBorder="1" applyAlignment="1" applyProtection="1">
      <alignment vertical="top" wrapText="1"/>
      <protection locked="0"/>
    </xf>
    <xf numFmtId="0" fontId="0" fillId="0" borderId="51"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52" xfId="0" applyFont="1" applyBorder="1" applyAlignment="1" applyProtection="1">
      <alignment vertical="top" wrapText="1"/>
      <protection locked="0"/>
    </xf>
    <xf numFmtId="0" fontId="0" fillId="0" borderId="5" xfId="0" applyBorder="1" applyProtection="1"/>
    <xf numFmtId="0" fontId="13" fillId="0" borderId="13" xfId="0" applyFont="1" applyBorder="1" applyAlignment="1" applyProtection="1">
      <alignment wrapText="1"/>
      <protection locked="0"/>
    </xf>
    <xf numFmtId="0" fontId="13" fillId="0" borderId="31" xfId="0" applyFont="1" applyBorder="1" applyAlignment="1" applyProtection="1">
      <alignment wrapText="1"/>
      <protection locked="0"/>
    </xf>
    <xf numFmtId="0" fontId="12" fillId="0" borderId="62" xfId="0" applyFont="1" applyBorder="1" applyAlignment="1" applyProtection="1">
      <alignment horizontal="left" vertical="center" wrapText="1"/>
    </xf>
    <xf numFmtId="0" fontId="12" fillId="0" borderId="41" xfId="0" applyFont="1" applyBorder="1" applyAlignment="1" applyProtection="1">
      <alignment horizontal="left" vertical="center" wrapText="1"/>
    </xf>
    <xf numFmtId="0" fontId="12" fillId="0" borderId="66" xfId="0" applyFont="1" applyBorder="1" applyAlignment="1" applyProtection="1">
      <alignment horizontal="left" vertical="center" wrapText="1"/>
    </xf>
    <xf numFmtId="0" fontId="12" fillId="0" borderId="52" xfId="0" applyFont="1" applyBorder="1" applyAlignment="1" applyProtection="1">
      <alignment horizontal="left" vertical="center" wrapText="1"/>
    </xf>
    <xf numFmtId="0" fontId="15" fillId="0" borderId="0" xfId="0" applyFont="1" applyAlignment="1" applyProtection="1">
      <alignment horizontal="center"/>
    </xf>
    <xf numFmtId="0" fontId="0" fillId="0" borderId="2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13" xfId="0" applyBorder="1" applyAlignment="1" applyProtection="1">
      <alignment horizontal="center"/>
    </xf>
    <xf numFmtId="0" fontId="0" fillId="0" borderId="31" xfId="0" applyBorder="1" applyAlignment="1" applyProtection="1">
      <alignment horizontal="center"/>
    </xf>
    <xf numFmtId="0" fontId="0" fillId="0" borderId="1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3" fillId="0" borderId="16" xfId="0" applyFont="1" applyBorder="1" applyAlignment="1" applyProtection="1"/>
    <xf numFmtId="0" fontId="13" fillId="0" borderId="19" xfId="0" applyFont="1" applyBorder="1" applyAlignment="1" applyProtection="1"/>
    <xf numFmtId="0" fontId="13" fillId="0" borderId="65" xfId="0" applyFont="1" applyBorder="1" applyAlignment="1" applyProtection="1"/>
    <xf numFmtId="0" fontId="13" fillId="0" borderId="39" xfId="0" applyFont="1" applyBorder="1" applyAlignment="1" applyProtection="1"/>
    <xf numFmtId="0" fontId="13" fillId="0" borderId="54" xfId="0" applyFont="1" applyBorder="1" applyAlignment="1" applyProtection="1"/>
    <xf numFmtId="0" fontId="13" fillId="0" borderId="46" xfId="0" applyFont="1" applyBorder="1" applyAlignment="1" applyProtection="1"/>
    <xf numFmtId="0" fontId="2" fillId="0" borderId="40" xfId="0" applyFont="1" applyBorder="1" applyAlignment="1" applyProtection="1">
      <alignment horizontal="center" vertical="center"/>
    </xf>
    <xf numFmtId="0" fontId="2" fillId="0" borderId="46" xfId="0" applyFont="1" applyBorder="1" applyAlignment="1" applyProtection="1">
      <alignment horizontal="center" vertical="center"/>
    </xf>
    <xf numFmtId="0" fontId="2" fillId="0" borderId="22" xfId="0" applyFont="1" applyBorder="1" applyAlignment="1">
      <alignment horizontal="left" vertical="center"/>
    </xf>
    <xf numFmtId="0" fontId="2" fillId="0" borderId="13" xfId="0" applyFont="1" applyBorder="1" applyAlignment="1">
      <alignment horizontal="left" vertical="center"/>
    </xf>
    <xf numFmtId="0" fontId="0" fillId="0" borderId="22" xfId="0" applyFont="1" applyBorder="1" applyAlignment="1">
      <alignment horizontal="left" vertical="center"/>
    </xf>
    <xf numFmtId="0" fontId="0" fillId="0" borderId="13" xfId="0" applyFont="1" applyBorder="1" applyAlignment="1">
      <alignment horizontal="left" vertical="center"/>
    </xf>
    <xf numFmtId="0" fontId="2" fillId="0" borderId="7" xfId="0" applyFont="1" applyBorder="1" applyAlignment="1" applyProtection="1"/>
    <xf numFmtId="0" fontId="0" fillId="0" borderId="26" xfId="0" applyBorder="1" applyAlignment="1" applyProtection="1"/>
    <xf numFmtId="0" fontId="13" fillId="0" borderId="9" xfId="0" applyFont="1" applyBorder="1" applyAlignment="1" applyProtection="1">
      <protection locked="0"/>
    </xf>
    <xf numFmtId="0" fontId="0" fillId="0" borderId="10" xfId="0" applyBorder="1" applyAlignment="1" applyProtection="1">
      <protection locked="0"/>
    </xf>
    <xf numFmtId="0" fontId="0" fillId="0" borderId="34" xfId="0" applyBorder="1" applyAlignment="1" applyProtection="1">
      <protection locked="0"/>
    </xf>
    <xf numFmtId="0" fontId="1" fillId="0" borderId="7" xfId="1" applyBorder="1" applyAlignment="1" applyProtection="1">
      <protection locked="0"/>
    </xf>
    <xf numFmtId="0" fontId="0" fillId="0" borderId="8" xfId="0" applyBorder="1" applyAlignment="1" applyProtection="1">
      <protection locked="0"/>
    </xf>
    <xf numFmtId="0" fontId="0" fillId="0" borderId="45" xfId="0" applyBorder="1" applyAlignment="1" applyProtection="1">
      <protection locked="0"/>
    </xf>
    <xf numFmtId="0" fontId="38" fillId="0" borderId="51" xfId="0" applyFont="1" applyFill="1" applyBorder="1" applyAlignment="1" applyProtection="1">
      <alignment wrapText="1"/>
    </xf>
    <xf numFmtId="0" fontId="38" fillId="0" borderId="2" xfId="0" applyFont="1" applyFill="1" applyBorder="1" applyAlignment="1" applyProtection="1">
      <alignment wrapText="1"/>
    </xf>
    <xf numFmtId="0" fontId="38" fillId="0" borderId="52" xfId="0" applyFont="1" applyFill="1" applyBorder="1" applyAlignment="1" applyProtection="1">
      <alignment wrapText="1"/>
    </xf>
    <xf numFmtId="0" fontId="13" fillId="0" borderId="10" xfId="0" applyFont="1" applyBorder="1" applyAlignment="1" applyProtection="1">
      <protection locked="0"/>
    </xf>
    <xf numFmtId="0" fontId="13" fillId="0" borderId="17" xfId="0" applyFont="1" applyBorder="1" applyAlignment="1" applyProtection="1">
      <protection locked="0"/>
    </xf>
    <xf numFmtId="0" fontId="13" fillId="0" borderId="63" xfId="0" applyFont="1" applyBorder="1" applyAlignment="1">
      <alignment horizontal="center"/>
    </xf>
    <xf numFmtId="0" fontId="13" fillId="0" borderId="8" xfId="0" applyFont="1" applyBorder="1" applyAlignment="1">
      <alignment horizontal="center"/>
    </xf>
    <xf numFmtId="0" fontId="13" fillId="0" borderId="45" xfId="0" applyFont="1" applyBorder="1" applyAlignment="1">
      <alignment horizontal="center"/>
    </xf>
    <xf numFmtId="0" fontId="24" fillId="0" borderId="57" xfId="0" applyFont="1" applyBorder="1" applyAlignment="1" applyProtection="1">
      <alignment horizontal="left" vertical="center"/>
    </xf>
    <xf numFmtId="0" fontId="8" fillId="0" borderId="54" xfId="0" applyFont="1" applyBorder="1" applyAlignment="1">
      <alignment horizontal="left" vertical="center"/>
    </xf>
    <xf numFmtId="0" fontId="13" fillId="0" borderId="19" xfId="0" applyFont="1" applyBorder="1" applyAlignment="1" applyProtection="1">
      <alignment horizontal="center"/>
      <protection locked="0"/>
    </xf>
    <xf numFmtId="0" fontId="13" fillId="0" borderId="36"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31" xfId="0" applyFont="1" applyBorder="1" applyAlignment="1" applyProtection="1">
      <alignment horizontal="center"/>
      <protection locked="0"/>
    </xf>
    <xf numFmtId="0" fontId="12" fillId="4" borderId="13" xfId="0" applyFont="1" applyFill="1" applyBorder="1" applyAlignment="1" applyProtection="1">
      <alignment horizontal="center" vertical="center" wrapText="1"/>
    </xf>
    <xf numFmtId="0" fontId="12" fillId="4" borderId="31" xfId="0" applyFont="1" applyFill="1" applyBorder="1" applyAlignment="1" applyProtection="1">
      <alignment horizontal="center" vertical="center" wrapText="1"/>
    </xf>
    <xf numFmtId="0" fontId="1" fillId="0" borderId="18" xfId="1" applyBorder="1" applyAlignment="1" applyProtection="1">
      <alignment horizontal="center" vertical="center"/>
    </xf>
    <xf numFmtId="0" fontId="1" fillId="0" borderId="13" xfId="1" applyBorder="1" applyAlignment="1" applyProtection="1">
      <alignment horizontal="center" vertical="center"/>
    </xf>
    <xf numFmtId="0" fontId="1" fillId="0" borderId="31" xfId="1" applyBorder="1" applyAlignment="1" applyProtection="1">
      <alignment horizontal="center" vertical="center"/>
    </xf>
    <xf numFmtId="0" fontId="13" fillId="0" borderId="13" xfId="0" applyFont="1" applyBorder="1" applyAlignment="1" applyProtection="1">
      <alignment horizontal="center" wrapText="1"/>
      <protection locked="0"/>
    </xf>
    <xf numFmtId="0" fontId="13" fillId="0" borderId="31" xfId="0" applyFont="1" applyBorder="1" applyAlignment="1" applyProtection="1">
      <alignment horizontal="center" wrapText="1"/>
      <protection locked="0"/>
    </xf>
    <xf numFmtId="0" fontId="17" fillId="0" borderId="18" xfId="1" applyFont="1" applyBorder="1" applyAlignment="1" applyProtection="1">
      <alignment horizontal="center" vertical="center"/>
    </xf>
    <xf numFmtId="0" fontId="17" fillId="0" borderId="13" xfId="1" applyFont="1" applyBorder="1" applyAlignment="1" applyProtection="1">
      <alignment horizontal="center" vertical="center"/>
    </xf>
    <xf numFmtId="0" fontId="17" fillId="0" borderId="31" xfId="1" applyFont="1" applyBorder="1" applyAlignment="1" applyProtection="1">
      <alignment horizontal="center" vertical="center"/>
    </xf>
    <xf numFmtId="0" fontId="13" fillId="0" borderId="1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1" fillId="0" borderId="18" xfId="0" applyFont="1" applyBorder="1" applyAlignment="1" applyProtection="1">
      <alignment vertical="center"/>
    </xf>
    <xf numFmtId="0" fontId="0" fillId="0" borderId="13" xfId="0" applyBorder="1" applyAlignment="1">
      <alignment vertical="center"/>
    </xf>
    <xf numFmtId="0" fontId="2" fillId="0" borderId="18" xfId="0" applyFont="1" applyFill="1" applyBorder="1" applyAlignment="1" applyProtection="1">
      <alignment horizontal="left" vertical="center" wrapText="1"/>
    </xf>
    <xf numFmtId="0" fontId="0" fillId="0" borderId="19" xfId="0" applyBorder="1" applyAlignment="1" applyProtection="1"/>
    <xf numFmtId="0" fontId="0" fillId="0" borderId="36" xfId="0" applyBorder="1" applyAlignment="1"/>
    <xf numFmtId="0" fontId="13" fillId="0" borderId="22" xfId="0" applyFont="1" applyBorder="1" applyAlignment="1"/>
    <xf numFmtId="0" fontId="13" fillId="0" borderId="13" xfId="0" applyFont="1" applyBorder="1" applyAlignment="1"/>
    <xf numFmtId="0" fontId="13" fillId="0" borderId="31" xfId="0" applyFont="1" applyBorder="1" applyAlignment="1"/>
    <xf numFmtId="0" fontId="35" fillId="0" borderId="13" xfId="0" applyFont="1" applyBorder="1" applyAlignment="1">
      <alignment horizontal="center" vertical="top" wrapText="1"/>
    </xf>
    <xf numFmtId="0" fontId="35" fillId="0" borderId="31" xfId="0" applyFont="1" applyBorder="1" applyAlignment="1">
      <alignment horizontal="center" vertical="top" wrapText="1"/>
    </xf>
    <xf numFmtId="167" fontId="9" fillId="0" borderId="13" xfId="0" applyNumberFormat="1" applyFont="1" applyBorder="1" applyAlignment="1" applyProtection="1">
      <alignment horizontal="center" vertical="center"/>
      <protection locked="0"/>
    </xf>
    <xf numFmtId="167" fontId="9" fillId="0" borderId="31" xfId="0" applyNumberFormat="1" applyFont="1" applyBorder="1" applyAlignment="1" applyProtection="1">
      <alignment horizontal="center" vertical="center"/>
      <protection locked="0"/>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13" fillId="0" borderId="47" xfId="0" applyFont="1" applyBorder="1" applyAlignment="1">
      <alignment horizontal="center"/>
    </xf>
    <xf numFmtId="0" fontId="13" fillId="0" borderId="60" xfId="0" applyFont="1" applyBorder="1" applyAlignment="1">
      <alignment horizontal="center"/>
    </xf>
    <xf numFmtId="0" fontId="13" fillId="0" borderId="41" xfId="0" applyFont="1" applyBorder="1" applyAlignment="1">
      <alignment horizontal="center"/>
    </xf>
    <xf numFmtId="0" fontId="6" fillId="0" borderId="20"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2" fillId="0" borderId="22" xfId="0" applyFont="1" applyBorder="1" applyAlignment="1" applyProtection="1"/>
    <xf numFmtId="0" fontId="2" fillId="0" borderId="13" xfId="0" applyFont="1" applyBorder="1" applyAlignment="1" applyProtection="1"/>
    <xf numFmtId="0" fontId="13" fillId="0" borderId="62" xfId="0" applyFont="1" applyFill="1" applyBorder="1" applyAlignment="1" applyProtection="1">
      <alignment horizontal="center"/>
    </xf>
    <xf numFmtId="0" fontId="13" fillId="0" borderId="41" xfId="0" applyFont="1" applyFill="1" applyBorder="1" applyAlignment="1" applyProtection="1">
      <alignment horizontal="center"/>
    </xf>
    <xf numFmtId="0" fontId="13" fillId="0" borderId="53" xfId="0" applyFont="1" applyFill="1" applyBorder="1" applyAlignment="1" applyProtection="1">
      <alignment horizontal="center"/>
    </xf>
    <xf numFmtId="0" fontId="13" fillId="0" borderId="29" xfId="0" applyFont="1" applyFill="1" applyBorder="1" applyAlignment="1" applyProtection="1">
      <alignment horizontal="center"/>
    </xf>
    <xf numFmtId="0" fontId="13" fillId="0" borderId="66" xfId="0" applyFont="1" applyFill="1" applyBorder="1" applyAlignment="1" applyProtection="1">
      <alignment horizontal="center"/>
    </xf>
    <xf numFmtId="0" fontId="13" fillId="0" borderId="52" xfId="0" applyFont="1" applyFill="1" applyBorder="1" applyAlignment="1" applyProtection="1">
      <alignment horizontal="center"/>
    </xf>
    <xf numFmtId="0" fontId="3" fillId="0" borderId="2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0" fillId="0" borderId="15" xfId="0" applyFont="1" applyBorder="1" applyAlignment="1" applyProtection="1">
      <alignment horizontal="center"/>
    </xf>
    <xf numFmtId="0" fontId="0" fillId="0" borderId="30" xfId="0" applyFont="1" applyBorder="1" applyAlignment="1" applyProtection="1">
      <alignment horizontal="center"/>
    </xf>
    <xf numFmtId="0" fontId="0" fillId="0" borderId="13" xfId="0" applyFont="1" applyBorder="1" applyAlignment="1" applyProtection="1">
      <alignment horizontal="center"/>
    </xf>
    <xf numFmtId="0" fontId="0" fillId="0" borderId="31" xfId="0" applyFont="1" applyBorder="1" applyAlignment="1" applyProtection="1">
      <alignment horizontal="center"/>
    </xf>
    <xf numFmtId="167" fontId="0" fillId="0" borderId="13" xfId="0" applyNumberFormat="1" applyFont="1" applyBorder="1" applyAlignment="1" applyProtection="1">
      <alignment horizontal="center"/>
    </xf>
    <xf numFmtId="167" fontId="0" fillId="0" borderId="31" xfId="0" applyNumberFormat="1" applyFont="1" applyBorder="1" applyAlignment="1" applyProtection="1">
      <alignment horizontal="center"/>
    </xf>
    <xf numFmtId="0" fontId="13" fillId="0" borderId="9" xfId="0" applyFont="1" applyBorder="1" applyAlignment="1" applyProtection="1">
      <alignment horizontal="center" vertical="top"/>
      <protection locked="0"/>
    </xf>
    <xf numFmtId="0" fontId="13" fillId="0" borderId="34" xfId="0" applyFont="1" applyBorder="1" applyAlignment="1" applyProtection="1">
      <alignment horizontal="center" vertical="top"/>
      <protection locked="0"/>
    </xf>
    <xf numFmtId="0" fontId="13" fillId="0" borderId="62" xfId="0" applyFont="1" applyBorder="1" applyAlignment="1" applyProtection="1">
      <alignment horizontal="center" vertical="top"/>
      <protection locked="0"/>
    </xf>
    <xf numFmtId="0" fontId="13" fillId="0" borderId="41" xfId="0" applyFont="1" applyBorder="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3" fillId="0" borderId="42" xfId="0" applyFont="1" applyBorder="1" applyAlignment="1" applyProtection="1">
      <alignment horizontal="center" vertical="top"/>
      <protection locked="0"/>
    </xf>
    <xf numFmtId="0" fontId="13" fillId="0" borderId="11" xfId="0" applyFont="1" applyFill="1" applyBorder="1" applyAlignment="1" applyProtection="1">
      <alignment horizontal="center" vertical="top"/>
      <protection locked="0"/>
    </xf>
    <xf numFmtId="0" fontId="13" fillId="0" borderId="43" xfId="0" applyFont="1" applyFill="1"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43" xfId="0" applyBorder="1" applyAlignment="1" applyProtection="1">
      <alignment horizontal="center" vertical="top"/>
      <protection locked="0"/>
    </xf>
    <xf numFmtId="0" fontId="3" fillId="2" borderId="24"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2" fillId="0" borderId="22" xfId="0" applyFont="1" applyBorder="1" applyAlignment="1" applyProtection="1">
      <alignment horizontal="left"/>
    </xf>
    <xf numFmtId="0" fontId="0" fillId="0" borderId="13" xfId="0" applyBorder="1" applyAlignment="1">
      <alignment horizontal="left"/>
    </xf>
    <xf numFmtId="0" fontId="36" fillId="0" borderId="22" xfId="0" applyFont="1" applyBorder="1" applyAlignment="1" applyProtection="1">
      <alignment horizontal="left" vertical="center" wrapText="1"/>
    </xf>
    <xf numFmtId="0" fontId="36" fillId="0" borderId="13" xfId="0" applyFont="1" applyBorder="1" applyAlignment="1">
      <alignment horizontal="left" vertical="center" wrapText="1"/>
    </xf>
    <xf numFmtId="0" fontId="36" fillId="0" borderId="22" xfId="0" applyFont="1" applyBorder="1" applyAlignment="1">
      <alignment horizontal="left" vertical="center" wrapText="1"/>
    </xf>
    <xf numFmtId="165" fontId="13" fillId="0" borderId="13" xfId="0" applyNumberFormat="1" applyFont="1" applyBorder="1" applyAlignment="1" applyProtection="1">
      <alignment wrapText="1"/>
      <protection locked="0"/>
    </xf>
    <xf numFmtId="165" fontId="13" fillId="0" borderId="31" xfId="0" applyNumberFormat="1" applyFont="1" applyBorder="1" applyAlignment="1" applyProtection="1">
      <alignment wrapText="1"/>
      <protection locked="0"/>
    </xf>
    <xf numFmtId="0" fontId="13" fillId="0" borderId="13" xfId="0" applyFont="1" applyBorder="1" applyAlignment="1" applyProtection="1">
      <alignment wrapText="1"/>
      <protection locked="0"/>
    </xf>
    <xf numFmtId="0" fontId="13" fillId="0" borderId="31" xfId="0" applyFont="1" applyBorder="1" applyAlignment="1" applyProtection="1">
      <alignment wrapText="1"/>
      <protection locked="0"/>
    </xf>
    <xf numFmtId="0" fontId="2" fillId="0" borderId="47" xfId="0" applyFont="1" applyBorder="1" applyAlignment="1" applyProtection="1"/>
    <xf numFmtId="0" fontId="6" fillId="0" borderId="38" xfId="0" applyFont="1" applyBorder="1" applyAlignment="1" applyProtection="1"/>
    <xf numFmtId="0" fontId="13" fillId="0" borderId="11" xfId="0" applyFont="1" applyBorder="1" applyAlignment="1" applyProtection="1">
      <alignment wrapText="1"/>
      <protection locked="0"/>
    </xf>
    <xf numFmtId="0" fontId="13" fillId="0" borderId="12" xfId="0" applyFont="1" applyBorder="1" applyAlignment="1" applyProtection="1">
      <alignment wrapText="1"/>
      <protection locked="0"/>
    </xf>
    <xf numFmtId="0" fontId="13" fillId="0" borderId="43" xfId="0" applyFont="1" applyBorder="1" applyAlignment="1" applyProtection="1">
      <alignment wrapText="1"/>
      <protection locked="0"/>
    </xf>
    <xf numFmtId="0" fontId="20" fillId="0" borderId="49" xfId="0" applyFont="1" applyBorder="1" applyAlignment="1" applyProtection="1"/>
    <xf numFmtId="0" fontId="6" fillId="0" borderId="50" xfId="0" applyFont="1" applyBorder="1" applyAlignment="1" applyProtection="1"/>
    <xf numFmtId="0" fontId="7" fillId="0" borderId="24" xfId="0" applyFont="1" applyBorder="1" applyAlignment="1" applyProtection="1"/>
    <xf numFmtId="0" fontId="8" fillId="0" borderId="1" xfId="0" applyFont="1" applyBorder="1" applyAlignment="1" applyProtection="1"/>
    <xf numFmtId="0" fontId="8" fillId="0" borderId="27" xfId="0" applyFont="1" applyBorder="1" applyAlignment="1" applyProtection="1"/>
    <xf numFmtId="0" fontId="13" fillId="0" borderId="59" xfId="0" applyFont="1" applyBorder="1" applyAlignment="1"/>
    <xf numFmtId="0" fontId="13" fillId="0" borderId="12" xfId="0" applyFont="1" applyBorder="1" applyAlignment="1"/>
    <xf numFmtId="0" fontId="13" fillId="0" borderId="43" xfId="0" applyFont="1" applyBorder="1" applyAlignment="1"/>
    <xf numFmtId="0" fontId="3" fillId="0" borderId="2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37" xfId="0" applyFont="1" applyBorder="1" applyAlignment="1" applyProtection="1">
      <alignment horizontal="center" vertical="center"/>
    </xf>
    <xf numFmtId="0" fontId="13" fillId="0" borderId="7" xfId="0" applyFont="1" applyBorder="1" applyAlignment="1" applyProtection="1">
      <alignment horizontal="left" vertical="top"/>
    </xf>
    <xf numFmtId="0" fontId="13" fillId="0" borderId="45" xfId="0" applyFont="1" applyBorder="1" applyAlignment="1" applyProtection="1">
      <alignment horizontal="left" vertical="top"/>
    </xf>
    <xf numFmtId="0" fontId="7" fillId="0" borderId="1" xfId="0" applyFont="1" applyBorder="1" applyAlignment="1" applyProtection="1"/>
    <xf numFmtId="0" fontId="7" fillId="0" borderId="27" xfId="0" applyFont="1" applyBorder="1" applyAlignment="1" applyProtection="1"/>
    <xf numFmtId="0" fontId="18" fillId="0" borderId="2" xfId="0" applyFont="1" applyFill="1" applyBorder="1" applyAlignment="1" applyProtection="1">
      <alignment horizontal="right"/>
    </xf>
    <xf numFmtId="0" fontId="19" fillId="0" borderId="2" xfId="0" applyFont="1" applyBorder="1" applyAlignment="1" applyProtection="1"/>
    <xf numFmtId="0" fontId="7" fillId="0" borderId="0" xfId="0" applyFont="1" applyFill="1" applyBorder="1" applyAlignment="1" applyProtection="1">
      <alignment horizontal="right"/>
    </xf>
    <xf numFmtId="0" fontId="8" fillId="0" borderId="0" xfId="0" applyFont="1" applyAlignment="1" applyProtection="1"/>
    <xf numFmtId="0" fontId="30" fillId="6" borderId="23" xfId="8" applyFont="1" applyBorder="1" applyAlignment="1" applyProtection="1">
      <alignment horizontal="right" wrapText="1"/>
    </xf>
    <xf numFmtId="0" fontId="30" fillId="6" borderId="5" xfId="8" applyFont="1" applyBorder="1" applyAlignment="1" applyProtection="1">
      <alignment wrapText="1"/>
    </xf>
    <xf numFmtId="0" fontId="30" fillId="6" borderId="37" xfId="8" applyFont="1" applyBorder="1" applyAlignment="1" applyProtection="1">
      <alignment wrapText="1"/>
    </xf>
    <xf numFmtId="0" fontId="7" fillId="0" borderId="1" xfId="0" applyNumberFormat="1" applyFont="1" applyBorder="1" applyAlignment="1" applyProtection="1">
      <alignment horizontal="center"/>
    </xf>
    <xf numFmtId="0" fontId="14" fillId="0" borderId="2" xfId="0" applyFont="1" applyFill="1" applyBorder="1" applyAlignment="1" applyProtection="1"/>
    <xf numFmtId="0" fontId="13" fillId="0" borderId="2" xfId="0" applyFont="1" applyBorder="1" applyAlignment="1" applyProtection="1"/>
    <xf numFmtId="0" fontId="14" fillId="0" borderId="1" xfId="0" applyFont="1" applyFill="1" applyBorder="1" applyAlignment="1" applyProtection="1"/>
    <xf numFmtId="0" fontId="13" fillId="0" borderId="1" xfId="0" applyFont="1" applyBorder="1" applyAlignment="1" applyProtection="1"/>
    <xf numFmtId="0" fontId="3" fillId="0" borderId="24"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27" xfId="0" applyFont="1" applyBorder="1" applyAlignment="1" applyProtection="1">
      <alignment horizontal="center" vertical="center"/>
    </xf>
    <xf numFmtId="0" fontId="2" fillId="0" borderId="21" xfId="0" applyFont="1" applyBorder="1" applyAlignment="1" applyProtection="1"/>
    <xf numFmtId="0" fontId="2" fillId="0" borderId="15" xfId="0" applyFont="1" applyBorder="1" applyAlignment="1" applyProtection="1"/>
    <xf numFmtId="0" fontId="13" fillId="0" borderId="15" xfId="0" applyFont="1" applyBorder="1" applyAlignment="1" applyProtection="1">
      <alignment wrapText="1"/>
      <protection locked="0"/>
    </xf>
    <xf numFmtId="0" fontId="13" fillId="0" borderId="30" xfId="0" applyFont="1" applyBorder="1" applyAlignment="1" applyProtection="1">
      <alignment wrapText="1"/>
      <protection locked="0"/>
    </xf>
    <xf numFmtId="0" fontId="6" fillId="0" borderId="13" xfId="0" applyFont="1" applyBorder="1" applyAlignment="1" applyProtection="1"/>
    <xf numFmtId="0" fontId="1" fillId="0" borderId="8" xfId="1" applyBorder="1" applyAlignment="1" applyProtection="1">
      <protection locked="0"/>
    </xf>
    <xf numFmtId="0" fontId="1" fillId="0" borderId="26" xfId="1" applyBorder="1" applyAlignment="1" applyProtection="1">
      <protection locked="0"/>
    </xf>
    <xf numFmtId="0" fontId="3" fillId="0" borderId="2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2" fillId="0" borderId="9" xfId="0" applyFont="1" applyBorder="1" applyAlignment="1" applyProtection="1"/>
    <xf numFmtId="0" fontId="0" fillId="0" borderId="17" xfId="0" applyBorder="1" applyAlignment="1" applyProtection="1"/>
    <xf numFmtId="0" fontId="3" fillId="0" borderId="23"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37" xfId="0" applyFont="1" applyBorder="1" applyAlignment="1" applyProtection="1">
      <alignment horizontal="left" vertical="center"/>
    </xf>
    <xf numFmtId="0" fontId="11" fillId="0" borderId="26" xfId="0" applyFont="1" applyBorder="1" applyAlignment="1" applyProtection="1">
      <alignment vertical="center"/>
    </xf>
    <xf numFmtId="0" fontId="23" fillId="0" borderId="14" xfId="0" applyFont="1" applyBorder="1" applyAlignment="1">
      <alignment vertical="center"/>
    </xf>
    <xf numFmtId="0" fontId="0" fillId="0" borderId="32" xfId="0" applyFont="1" applyBorder="1" applyAlignment="1">
      <alignment horizontal="left" vertical="center"/>
    </xf>
    <xf numFmtId="0" fontId="0" fillId="0" borderId="14" xfId="0" applyFont="1" applyBorder="1" applyAlignment="1">
      <alignment horizontal="left" vertical="center"/>
    </xf>
    <xf numFmtId="0" fontId="2" fillId="0" borderId="22" xfId="0" applyFont="1" applyBorder="1" applyAlignment="1">
      <alignment horizontal="left" vertical="top" wrapText="1"/>
    </xf>
    <xf numFmtId="0" fontId="2" fillId="0" borderId="13" xfId="0" applyFont="1" applyBorder="1" applyAlignment="1">
      <alignment horizontal="left" vertical="top" wrapText="1"/>
    </xf>
    <xf numFmtId="0" fontId="0" fillId="0" borderId="22" xfId="0" applyBorder="1" applyAlignment="1">
      <alignment horizontal="left" vertical="top" wrapText="1"/>
    </xf>
    <xf numFmtId="0" fontId="0" fillId="0" borderId="13" xfId="0" applyBorder="1" applyAlignment="1">
      <alignment horizontal="left" vertical="top" wrapText="1"/>
    </xf>
    <xf numFmtId="0" fontId="0" fillId="0" borderId="18" xfId="0" applyBorder="1" applyAlignment="1" applyProtection="1">
      <alignment horizontal="left" vertical="top" wrapText="1" indent="1"/>
    </xf>
    <xf numFmtId="0" fontId="0" fillId="0" borderId="13" xfId="0" applyBorder="1" applyAlignment="1">
      <alignment horizontal="left" vertical="top" wrapText="1" indent="1"/>
    </xf>
    <xf numFmtId="0" fontId="13" fillId="0" borderId="58" xfId="0" applyFont="1" applyBorder="1" applyAlignment="1" applyProtection="1"/>
    <xf numFmtId="0" fontId="0" fillId="0" borderId="10" xfId="0" applyBorder="1" applyAlignment="1"/>
    <xf numFmtId="0" fontId="0" fillId="0" borderId="34" xfId="0" applyBorder="1" applyAlignment="1"/>
    <xf numFmtId="0" fontId="13" fillId="0" borderId="14" xfId="0" applyFont="1" applyBorder="1" applyAlignment="1" applyProtection="1">
      <alignment wrapText="1"/>
      <protection locked="0"/>
    </xf>
    <xf numFmtId="0" fontId="13" fillId="0" borderId="33" xfId="0" applyFont="1" applyBorder="1" applyAlignment="1" applyProtection="1">
      <alignment wrapText="1"/>
      <protection locked="0"/>
    </xf>
    <xf numFmtId="0" fontId="0" fillId="0" borderId="14" xfId="0" applyBorder="1" applyAlignment="1" applyProtection="1"/>
    <xf numFmtId="0" fontId="0" fillId="0" borderId="33" xfId="0" applyBorder="1" applyAlignment="1"/>
    <xf numFmtId="0" fontId="13" fillId="0" borderId="49" xfId="0" applyFont="1" applyBorder="1" applyAlignment="1">
      <alignment horizontal="center"/>
    </xf>
    <xf numFmtId="0" fontId="13" fillId="0" borderId="4" xfId="0" applyFont="1" applyBorder="1" applyAlignment="1">
      <alignment horizontal="center"/>
    </xf>
    <xf numFmtId="0" fontId="13" fillId="0" borderId="42" xfId="0" applyFont="1" applyBorder="1" applyAlignment="1">
      <alignment horizontal="center"/>
    </xf>
    <xf numFmtId="0" fontId="2" fillId="0" borderId="6"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4" xfId="0" applyFont="1" applyBorder="1" applyAlignment="1" applyProtection="1"/>
    <xf numFmtId="0" fontId="0" fillId="0" borderId="1" xfId="0" applyBorder="1" applyAlignment="1"/>
    <xf numFmtId="0" fontId="0" fillId="0" borderId="27" xfId="0" applyBorder="1" applyAlignment="1"/>
    <xf numFmtId="0" fontId="9" fillId="0" borderId="6" xfId="0" applyFont="1" applyBorder="1" applyAlignment="1" applyProtection="1">
      <protection locked="0"/>
    </xf>
    <xf numFmtId="0" fontId="0" fillId="0" borderId="6" xfId="0" applyBorder="1" applyAlignment="1"/>
    <xf numFmtId="0" fontId="0" fillId="0" borderId="25" xfId="0" applyBorder="1" applyAlignment="1"/>
    <xf numFmtId="0" fontId="9" fillId="0" borderId="20" xfId="0" applyFont="1" applyBorder="1" applyAlignment="1" applyProtection="1">
      <alignment horizontal="left"/>
      <protection locked="0"/>
    </xf>
    <xf numFmtId="0" fontId="0" fillId="0" borderId="20" xfId="0" applyBorder="1" applyAlignment="1" applyProtection="1">
      <alignment horizontal="left"/>
      <protection locked="0"/>
    </xf>
    <xf numFmtId="0" fontId="0" fillId="0" borderId="48" xfId="0" applyBorder="1" applyAlignment="1" applyProtection="1">
      <alignment horizontal="left"/>
      <protection locked="0"/>
    </xf>
    <xf numFmtId="0" fontId="11" fillId="0" borderId="40" xfId="0" applyFont="1" applyBorder="1" applyAlignment="1" applyProtection="1"/>
    <xf numFmtId="0" fontId="11" fillId="0" borderId="44" xfId="0" applyFont="1" applyBorder="1" applyAlignment="1" applyProtection="1"/>
    <xf numFmtId="0" fontId="0" fillId="0" borderId="20" xfId="0" applyBorder="1" applyAlignment="1"/>
    <xf numFmtId="0" fontId="2" fillId="0" borderId="59" xfId="0" applyFont="1" applyFill="1" applyBorder="1" applyAlignment="1" applyProtection="1">
      <alignment horizontal="left" vertical="top"/>
    </xf>
    <xf numFmtId="0" fontId="0" fillId="0" borderId="18" xfId="0" applyBorder="1" applyAlignment="1">
      <alignment horizontal="left" vertical="top"/>
    </xf>
    <xf numFmtId="0" fontId="12" fillId="0" borderId="3" xfId="0" applyFont="1" applyBorder="1" applyAlignment="1" applyProtection="1">
      <alignment horizontal="left" vertical="center" wrapText="1"/>
    </xf>
    <xf numFmtId="0" fontId="12" fillId="0" borderId="42" xfId="0" applyFont="1" applyBorder="1" applyAlignment="1" applyProtection="1">
      <alignment horizontal="left" vertical="center" wrapText="1"/>
    </xf>
    <xf numFmtId="0" fontId="2" fillId="0" borderId="31" xfId="0" applyFont="1" applyBorder="1" applyAlignment="1">
      <alignment horizontal="left" vertical="center"/>
    </xf>
    <xf numFmtId="0" fontId="2" fillId="0" borderId="58" xfId="0" applyFont="1" applyBorder="1" applyAlignment="1">
      <alignment horizontal="left" vertical="top"/>
    </xf>
    <xf numFmtId="0" fontId="0" fillId="0" borderId="17" xfId="0" applyBorder="1" applyAlignment="1">
      <alignment horizontal="left" vertical="top"/>
    </xf>
    <xf numFmtId="0" fontId="12" fillId="0" borderId="47" xfId="0" applyFont="1" applyBorder="1" applyAlignment="1">
      <alignment horizontal="left" vertical="top" wrapText="1" indent="1"/>
    </xf>
    <xf numFmtId="0" fontId="12" fillId="0" borderId="38" xfId="0" applyFont="1" applyBorder="1" applyAlignment="1">
      <alignment horizontal="left" vertical="top" wrapText="1" indent="1"/>
    </xf>
    <xf numFmtId="0" fontId="12" fillId="0" borderId="49" xfId="0" applyFont="1" applyBorder="1" applyAlignment="1">
      <alignment horizontal="left" vertical="top" wrapText="1" indent="1"/>
    </xf>
    <xf numFmtId="0" fontId="12" fillId="0" borderId="50" xfId="0" applyFont="1" applyBorder="1" applyAlignment="1">
      <alignment horizontal="left" vertical="top" wrapText="1" indent="1"/>
    </xf>
    <xf numFmtId="0" fontId="13" fillId="0" borderId="59" xfId="0" applyFont="1" applyBorder="1" applyAlignment="1">
      <alignment horizontal="center"/>
    </xf>
    <xf numFmtId="0" fontId="13" fillId="0" borderId="12" xfId="0" applyFont="1" applyBorder="1" applyAlignment="1">
      <alignment horizontal="center"/>
    </xf>
    <xf numFmtId="0" fontId="13" fillId="0" borderId="43" xfId="0" applyFont="1" applyBorder="1" applyAlignment="1">
      <alignment horizontal="center"/>
    </xf>
    <xf numFmtId="0" fontId="2" fillId="0" borderId="21" xfId="0" applyFont="1" applyBorder="1" applyAlignment="1" applyProtection="1">
      <alignment horizontal="left" vertical="center"/>
    </xf>
    <xf numFmtId="0" fontId="0" fillId="0" borderId="15" xfId="0" applyBorder="1" applyAlignment="1">
      <alignment horizontal="left" vertical="center"/>
    </xf>
    <xf numFmtId="0" fontId="2" fillId="0" borderId="32" xfId="0" applyFont="1" applyBorder="1" applyAlignment="1">
      <alignment horizontal="left" vertical="top" wrapText="1"/>
    </xf>
    <xf numFmtId="0" fontId="2" fillId="0" borderId="14" xfId="0" applyFont="1" applyBorder="1" applyAlignment="1">
      <alignment horizontal="left" vertical="top" wrapText="1"/>
    </xf>
    <xf numFmtId="0" fontId="3" fillId="0" borderId="2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2" fillId="0" borderId="64"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22" xfId="0" applyFont="1" applyBorder="1" applyAlignment="1" applyProtection="1">
      <alignment horizontal="left" wrapText="1"/>
    </xf>
    <xf numFmtId="0" fontId="2" fillId="0" borderId="13" xfId="0" applyFont="1" applyBorder="1" applyAlignment="1" applyProtection="1">
      <alignment horizontal="left" wrapText="1"/>
    </xf>
    <xf numFmtId="0" fontId="2" fillId="0" borderId="32" xfId="0" applyFont="1" applyBorder="1" applyAlignment="1" applyProtection="1"/>
    <xf numFmtId="0" fontId="2" fillId="0" borderId="14" xfId="0" applyFont="1" applyBorder="1" applyAlignment="1" applyProtection="1"/>
    <xf numFmtId="0" fontId="0" fillId="0" borderId="13" xfId="0" applyBorder="1" applyAlignment="1"/>
    <xf numFmtId="0" fontId="23" fillId="3" borderId="13" xfId="0" applyFont="1" applyFill="1" applyBorder="1" applyAlignment="1"/>
    <xf numFmtId="0" fontId="0" fillId="3" borderId="13" xfId="0" applyFill="1" applyBorder="1" applyAlignment="1"/>
    <xf numFmtId="0" fontId="0" fillId="0" borderId="11" xfId="0" applyBorder="1" applyAlignment="1"/>
    <xf numFmtId="0" fontId="0" fillId="0" borderId="12" xfId="0" applyBorder="1" applyAlignment="1"/>
    <xf numFmtId="0" fontId="0" fillId="0" borderId="18" xfId="0" applyBorder="1" applyAlignment="1"/>
    <xf numFmtId="0" fontId="23" fillId="3" borderId="21" xfId="0" applyFont="1" applyFill="1" applyBorder="1" applyAlignment="1"/>
    <xf numFmtId="0" fontId="0" fillId="3" borderId="15" xfId="0" applyFill="1" applyBorder="1" applyAlignment="1"/>
    <xf numFmtId="0" fontId="23" fillId="3" borderId="11" xfId="0" applyFont="1" applyFill="1" applyBorder="1" applyAlignment="1">
      <alignment horizontal="center"/>
    </xf>
    <xf numFmtId="0" fontId="0" fillId="0" borderId="18" xfId="0" applyBorder="1" applyAlignment="1">
      <alignment horizontal="center"/>
    </xf>
    <xf numFmtId="0" fontId="0" fillId="0" borderId="0" xfId="0" applyAlignment="1">
      <alignment horizontal="left" vertical="center" wrapText="1"/>
    </xf>
    <xf numFmtId="0" fontId="23" fillId="0" borderId="21" xfId="0" applyFont="1" applyBorder="1" applyAlignment="1">
      <alignment horizontal="left" vertical="center" wrapText="1"/>
    </xf>
    <xf numFmtId="0" fontId="0" fillId="0" borderId="22" xfId="0" applyBorder="1" applyAlignment="1">
      <alignment horizontal="left" vertical="center" wrapText="1"/>
    </xf>
    <xf numFmtId="0" fontId="0" fillId="0" borderId="39"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0" fillId="0" borderId="56" xfId="0" applyBorder="1" applyAlignment="1">
      <alignment horizontal="left" vertical="center" wrapText="1"/>
    </xf>
    <xf numFmtId="0" fontId="0" fillId="0" borderId="55"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wrapText="1"/>
    </xf>
    <xf numFmtId="0" fontId="0" fillId="0" borderId="14" xfId="0" applyBorder="1" applyAlignment="1">
      <alignment horizontal="left" vertical="center" wrapText="1"/>
    </xf>
    <xf numFmtId="0" fontId="0" fillId="0" borderId="33" xfId="0" applyBorder="1" applyAlignment="1">
      <alignment horizontal="left" vertical="center" wrapText="1"/>
    </xf>
  </cellXfs>
  <cellStyles count="13">
    <cellStyle name="Comma 2" xfId="11"/>
    <cellStyle name="Good" xfId="8" builtinId="26"/>
    <cellStyle name="Hyperlink" xfId="1" builtinId="8"/>
    <cellStyle name="Normal" xfId="0" builtinId="0"/>
    <cellStyle name="Normal 14" xfId="12"/>
    <cellStyle name="Normal 2" xfId="2"/>
    <cellStyle name="Normal 2 2" xfId="7"/>
    <cellStyle name="Normal 2 3" xfId="9"/>
    <cellStyle name="Normal 3" xfId="3"/>
    <cellStyle name="Normal 3 2" xfId="10"/>
    <cellStyle name="Normal 4" xfId="4"/>
    <cellStyle name="Normal 5" xfId="5"/>
    <cellStyle name="Normal 6" xfId="6"/>
  </cellStyles>
  <dxfs count="152">
    <dxf>
      <fill>
        <patternFill>
          <bgColor theme="0" tint="-4.9989318521683403E-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strike val="0"/>
        <color theme="0"/>
      </font>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border>
    </dxf>
    <dxf>
      <font>
        <b/>
        <i val="0"/>
        <color rgb="FFFF0000"/>
      </font>
      <fill>
        <patternFill>
          <bgColor theme="5" tint="0.79998168889431442"/>
        </patternFill>
      </fill>
    </dxf>
    <dxf>
      <font>
        <color theme="0"/>
      </font>
      <border>
        <right/>
        <vertical/>
        <horizontal/>
      </border>
    </dxf>
    <dxf>
      <font>
        <b/>
        <i val="0"/>
        <color rgb="FFFF0000"/>
      </font>
      <fill>
        <patternFill>
          <bgColor theme="5" tint="0.79998168889431442"/>
        </patternFill>
      </fill>
    </dxf>
    <dxf>
      <font>
        <b/>
        <i val="0"/>
        <color rgb="FFFF0000"/>
      </font>
      <fill>
        <patternFill>
          <bgColor theme="5" tint="0.79998168889431442"/>
        </patternFill>
      </fill>
      <border>
        <left style="thin">
          <color auto="1"/>
        </left>
        <right style="thin">
          <color auto="1"/>
        </right>
        <top style="thin">
          <color auto="1"/>
        </top>
        <bottom style="thin">
          <color auto="1"/>
        </bottom>
      </border>
    </dxf>
    <dxf>
      <font>
        <b/>
        <i val="0"/>
        <color rgb="FFFF0000"/>
      </font>
      <fill>
        <patternFill>
          <bgColor theme="5" tint="0.79998168889431442"/>
        </patternFill>
      </fill>
    </dxf>
    <dxf>
      <font>
        <b val="0"/>
        <i val="0"/>
        <color theme="0"/>
      </font>
      <fill>
        <patternFill patternType="none">
          <bgColor auto="1"/>
        </patternFill>
      </fill>
      <border>
        <right/>
        <bottom/>
        <vertical/>
        <horizontal/>
      </border>
    </dxf>
    <dxf>
      <font>
        <color rgb="FFFF0000"/>
      </font>
      <fill>
        <patternFill>
          <bgColor theme="5" tint="0.79998168889431442"/>
        </patternFill>
      </fill>
    </dxf>
    <dxf>
      <font>
        <color rgb="FFFF0000"/>
      </font>
      <fill>
        <patternFill>
          <bgColor theme="5" tint="0.79998168889431442"/>
        </patternFill>
      </fill>
    </dxf>
    <dxf>
      <font>
        <b/>
        <i val="0"/>
        <strike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val="0"/>
        <i val="0"/>
        <color theme="0"/>
      </font>
      <fill>
        <patternFill patternType="none">
          <bgColor auto="1"/>
        </patternFill>
      </fill>
      <border>
        <left/>
        <top/>
        <vertical/>
        <horizontal/>
      </border>
    </dxf>
    <dxf>
      <font>
        <b val="0"/>
        <i val="0"/>
        <color theme="0"/>
      </font>
      <fill>
        <patternFill patternType="none">
          <bgColor auto="1"/>
        </patternFill>
      </fill>
      <border>
        <left/>
        <bottom/>
        <vertical/>
        <horizontal/>
      </border>
    </dxf>
    <dxf>
      <font>
        <b/>
        <i val="0"/>
        <color rgb="FFFF0000"/>
      </font>
      <fill>
        <patternFill>
          <bgColor theme="5" tint="0.79998168889431442"/>
        </patternFill>
      </fill>
    </dxf>
    <dxf>
      <font>
        <b val="0"/>
        <i val="0"/>
        <color theme="0"/>
      </font>
      <fill>
        <patternFill patternType="none">
          <bgColor auto="1"/>
        </patternFill>
      </fill>
      <border>
        <right/>
        <top/>
        <vertical/>
        <horizontal/>
      </border>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val="0"/>
        <i val="0"/>
        <color theme="0"/>
      </font>
      <fill>
        <patternFill patternType="none">
          <bgColor auto="1"/>
        </patternFill>
      </fill>
      <border>
        <left/>
        <vertical/>
        <horizontal/>
      </border>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val="0"/>
        <i val="0"/>
        <color theme="5" tint="0.79998168889431442"/>
      </font>
      <fill>
        <patternFill>
          <bgColor theme="5" tint="0.79998168889431442"/>
        </patternFill>
      </fill>
    </dxf>
    <dxf>
      <font>
        <b val="0"/>
        <i val="0"/>
        <color auto="1"/>
      </font>
    </dxf>
    <dxf>
      <font>
        <b/>
        <i val="0"/>
        <color rgb="FFFF0000"/>
      </font>
      <fill>
        <patternFill>
          <bgColor theme="5" tint="0.79998168889431442"/>
        </patternFill>
      </fill>
    </dxf>
    <dxf>
      <fill>
        <patternFill>
          <bgColor theme="5" tint="0.79998168889431442"/>
        </patternFill>
      </fill>
    </dxf>
    <dxf>
      <font>
        <b/>
        <i val="0"/>
        <color rgb="FFFF0000"/>
      </font>
      <fill>
        <patternFill>
          <bgColor theme="5" tint="0.79998168889431442"/>
        </patternFill>
      </fill>
    </dxf>
    <dxf>
      <font>
        <b/>
        <i val="0"/>
        <strike val="0"/>
        <color rgb="FFFF0000"/>
      </font>
      <fill>
        <patternFill>
          <bgColor theme="5" tint="0.79998168889431442"/>
        </patternFill>
      </fill>
    </dxf>
    <dxf>
      <font>
        <color theme="0"/>
      </font>
      <border>
        <left/>
        <top/>
        <vertical/>
        <horizontal/>
      </border>
    </dxf>
    <dxf>
      <font>
        <color theme="0"/>
      </font>
      <border>
        <right/>
        <top/>
        <vertical/>
        <horizontal/>
      </border>
    </dxf>
    <dxf>
      <font>
        <b/>
        <i val="0"/>
        <color rgb="FFFF0000"/>
      </font>
      <fill>
        <patternFill>
          <bgColor theme="5" tint="0.79998168889431442"/>
        </patternFill>
      </fill>
    </dxf>
    <dxf>
      <font>
        <color theme="0"/>
      </font>
      <border>
        <left/>
        <top/>
        <bottom/>
        <vertical/>
        <horizontal/>
      </border>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2.xml"/><Relationship Id="rId12"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fmlaLink="'Form Check Box'!$D$90" lockText="1" noThreeD="1"/>
</file>

<file path=xl/ctrlProps/ctrlProp11.xml><?xml version="1.0" encoding="utf-8"?>
<formControlPr xmlns="http://schemas.microsoft.com/office/spreadsheetml/2009/9/main" objectType="CheckBox" checked="Checked" fmlaLink="'Form Check Box'!$D$94" lockText="1" noThreeD="1"/>
</file>

<file path=xl/ctrlProps/ctrlProp12.xml><?xml version="1.0" encoding="utf-8"?>
<formControlPr xmlns="http://schemas.microsoft.com/office/spreadsheetml/2009/9/main" objectType="CheckBox" fmlaLink="'Form Check Box'!$D$95" lockText="1" noThreeD="1"/>
</file>

<file path=xl/ctrlProps/ctrlProp13.xml><?xml version="1.0" encoding="utf-8"?>
<formControlPr xmlns="http://schemas.microsoft.com/office/spreadsheetml/2009/9/main" objectType="CheckBox" checked="Checked" fmlaLink="'Form Check Box'!$D$99" lockText="1" noThreeD="1"/>
</file>

<file path=xl/ctrlProps/ctrlProp14.xml><?xml version="1.0" encoding="utf-8"?>
<formControlPr xmlns="http://schemas.microsoft.com/office/spreadsheetml/2009/9/main" objectType="CheckBox" fmlaLink="'Form Check Box'!$D$100" lockText="1" noThreeD="1"/>
</file>

<file path=xl/ctrlProps/ctrlProp15.xml><?xml version="1.0" encoding="utf-8"?>
<formControlPr xmlns="http://schemas.microsoft.com/office/spreadsheetml/2009/9/main" objectType="CheckBox" checked="Checked" fmlaLink="'Form Check Box'!$D$104" lockText="1" noThreeD="1"/>
</file>

<file path=xl/ctrlProps/ctrlProp16.xml><?xml version="1.0" encoding="utf-8"?>
<formControlPr xmlns="http://schemas.microsoft.com/office/spreadsheetml/2009/9/main" objectType="CheckBox" fmlaLink="'Form Check Box'!$D$105" lockText="1" noThreeD="1"/>
</file>

<file path=xl/ctrlProps/ctrlProp17.xml><?xml version="1.0" encoding="utf-8"?>
<formControlPr xmlns="http://schemas.microsoft.com/office/spreadsheetml/2009/9/main" objectType="CheckBox" checked="Checked" fmlaLink="'Form Check Box'!$D$109" lockText="1" noThreeD="1"/>
</file>

<file path=xl/ctrlProps/ctrlProp18.xml><?xml version="1.0" encoding="utf-8"?>
<formControlPr xmlns="http://schemas.microsoft.com/office/spreadsheetml/2009/9/main" objectType="CheckBox" fmlaLink="'Form Check Box'!$D$110" lockText="1" noThreeD="1"/>
</file>

<file path=xl/ctrlProps/ctrlProp19.xml><?xml version="1.0" encoding="utf-8"?>
<formControlPr xmlns="http://schemas.microsoft.com/office/spreadsheetml/2009/9/main" objectType="CheckBox" fmlaLink="'Form Check Box'!$D$74"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checked="Checked" fmlaLink="'Form Check Box'!$D$75" lockText="1" noThreeD="1"/>
</file>

<file path=xl/ctrlProps/ctrlProp21.xml><?xml version="1.0" encoding="utf-8"?>
<formControlPr xmlns="http://schemas.microsoft.com/office/spreadsheetml/2009/9/main" objectType="CheckBox" fmlaLink="'Form Check Box'!$D$114" lockText="1" noThreeD="1"/>
</file>

<file path=xl/ctrlProps/ctrlProp22.xml><?xml version="1.0" encoding="utf-8"?>
<formControlPr xmlns="http://schemas.microsoft.com/office/spreadsheetml/2009/9/main" objectType="CheckBox" fmlaLink="'Form Check Box'!$D$4" lockText="1" noThreeD="1"/>
</file>

<file path=xl/ctrlProps/ctrlProp23.xml><?xml version="1.0" encoding="utf-8"?>
<formControlPr xmlns="http://schemas.microsoft.com/office/spreadsheetml/2009/9/main" objectType="CheckBox" checked="Checked" fmlaLink="'Form Check Box'!$D$5" lockText="1" noThreeD="1"/>
</file>

<file path=xl/ctrlProps/ctrlProp24.xml><?xml version="1.0" encoding="utf-8"?>
<formControlPr xmlns="http://schemas.microsoft.com/office/spreadsheetml/2009/9/main" objectType="CheckBox" fmlaLink="'Form Check Box'!$D$6" lockText="1" noThreeD="1"/>
</file>

<file path=xl/ctrlProps/ctrlProp25.xml><?xml version="1.0" encoding="utf-8"?>
<formControlPr xmlns="http://schemas.microsoft.com/office/spreadsheetml/2009/9/main" objectType="CheckBox" fmlaLink="'Form Check Box'!$D$7" lockText="1" noThreeD="1"/>
</file>

<file path=xl/ctrlProps/ctrlProp26.xml><?xml version="1.0" encoding="utf-8"?>
<formControlPr xmlns="http://schemas.microsoft.com/office/spreadsheetml/2009/9/main" objectType="CheckBox" fmlaLink="'Form Check Box'!$D$8" lockText="1" noThreeD="1"/>
</file>

<file path=xl/ctrlProps/ctrlProp27.xml><?xml version="1.0" encoding="utf-8"?>
<formControlPr xmlns="http://schemas.microsoft.com/office/spreadsheetml/2009/9/main" objectType="CheckBox" fmlaLink="'Form Check Box'!$D$9" lockText="1" noThreeD="1"/>
</file>

<file path=xl/ctrlProps/ctrlProp28.xml><?xml version="1.0" encoding="utf-8"?>
<formControlPr xmlns="http://schemas.microsoft.com/office/spreadsheetml/2009/9/main" objectType="CheckBox" checked="Checked" fmlaLink="'Form Check Box'!$D$62" lockText="1" noThreeD="1"/>
</file>

<file path=xl/ctrlProps/ctrlProp29.xml><?xml version="1.0" encoding="utf-8"?>
<formControlPr xmlns="http://schemas.microsoft.com/office/spreadsheetml/2009/9/main" objectType="CheckBox" fmlaLink="'Form Check Box'!$D$63"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checked="Checked" fmlaLink="'Form Check Box'!$D$115" lockText="1" noThreeD="1"/>
</file>

<file path=xl/ctrlProps/ctrlProp31.xml><?xml version="1.0" encoding="utf-8"?>
<formControlPr xmlns="http://schemas.microsoft.com/office/spreadsheetml/2009/9/main" objectType="CheckBox" fmlaLink="'Form Check Box'!$D$68" lockText="1" noThreeD="1"/>
</file>

<file path=xl/ctrlProps/ctrlProp32.xml><?xml version="1.0" encoding="utf-8"?>
<formControlPr xmlns="http://schemas.microsoft.com/office/spreadsheetml/2009/9/main" objectType="CheckBox" fmlaLink="'Form Check Box'!$D$70" lockText="1" noThreeD="1"/>
</file>

<file path=xl/ctrlProps/ctrlProp33.xml><?xml version="1.0" encoding="utf-8"?>
<formControlPr xmlns="http://schemas.microsoft.com/office/spreadsheetml/2009/9/main" objectType="CheckBox" checked="Checked" fmlaLink="'Form Check Box'!$D$69" lockText="1" noThreeD="1"/>
</file>

<file path=xl/ctrlProps/ctrlProp34.xml><?xml version="1.0" encoding="utf-8"?>
<formControlPr xmlns="http://schemas.microsoft.com/office/spreadsheetml/2009/9/main" objectType="CheckBox" checked="Checked" fmlaLink="'Form Check Box'!$D$13" lockText="1" noThreeD="1"/>
</file>

<file path=xl/ctrlProps/ctrlProp35.xml><?xml version="1.0" encoding="utf-8"?>
<formControlPr xmlns="http://schemas.microsoft.com/office/spreadsheetml/2009/9/main" objectType="CheckBox" fmlaLink="'Form Check Box'!$D$14" lockText="1" noThreeD="1"/>
</file>

<file path=xl/ctrlProps/ctrlProp36.xml><?xml version="1.0" encoding="utf-8"?>
<formControlPr xmlns="http://schemas.microsoft.com/office/spreadsheetml/2009/9/main" objectType="CheckBox" fmlaLink="'Form Check Box'!$D$15" lockText="1" noThreeD="1"/>
</file>

<file path=xl/ctrlProps/ctrlProp37.xml><?xml version="1.0" encoding="utf-8"?>
<formControlPr xmlns="http://schemas.microsoft.com/office/spreadsheetml/2009/9/main" objectType="CheckBox" fmlaLink="'Form Check Box'!$D$16" lockText="1" noThreeD="1"/>
</file>

<file path=xl/ctrlProps/ctrlProp38.xml><?xml version="1.0" encoding="utf-8"?>
<formControlPr xmlns="http://schemas.microsoft.com/office/spreadsheetml/2009/9/main" objectType="CheckBox" fmlaLink="'Form Check Box'!$D$17" lockText="1" noThreeD="1"/>
</file>

<file path=xl/ctrlProps/ctrlProp39.xml><?xml version="1.0" encoding="utf-8"?>
<formControlPr xmlns="http://schemas.microsoft.com/office/spreadsheetml/2009/9/main" objectType="CheckBox" fmlaLink="'Form Check Box'!$D$18"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Form Check Box'!$D$19" lockText="1" noThreeD="1"/>
</file>

<file path=xl/ctrlProps/ctrlProp41.xml><?xml version="1.0" encoding="utf-8"?>
<formControlPr xmlns="http://schemas.microsoft.com/office/spreadsheetml/2009/9/main" objectType="CheckBox" fmlaLink="'Form Check Box'!$D$20" lockText="1" noThreeD="1"/>
</file>

<file path=xl/ctrlProps/ctrlProp42.xml><?xml version="1.0" encoding="utf-8"?>
<formControlPr xmlns="http://schemas.microsoft.com/office/spreadsheetml/2009/9/main" objectType="CheckBox" fmlaLink="'Form Check Box'!$D$22" lockText="1" noThreeD="1"/>
</file>

<file path=xl/ctrlProps/ctrlProp43.xml><?xml version="1.0" encoding="utf-8"?>
<formControlPr xmlns="http://schemas.microsoft.com/office/spreadsheetml/2009/9/main" objectType="CheckBox" fmlaLink="'Form Check Box'!$D$23" lockText="1" noThreeD="1"/>
</file>

<file path=xl/ctrlProps/ctrlProp44.xml><?xml version="1.0" encoding="utf-8"?>
<formControlPr xmlns="http://schemas.microsoft.com/office/spreadsheetml/2009/9/main" objectType="CheckBox" checked="Checked" fmlaLink="'Form Check Box'!$D$35" lockText="1" noThreeD="1"/>
</file>

<file path=xl/ctrlProps/ctrlProp45.xml><?xml version="1.0" encoding="utf-8"?>
<formControlPr xmlns="http://schemas.microsoft.com/office/spreadsheetml/2009/9/main" objectType="CheckBox" fmlaLink="'Form Check Box'!$D$36" lockText="1" noThreeD="1"/>
</file>

<file path=xl/ctrlProps/ctrlProp46.xml><?xml version="1.0" encoding="utf-8"?>
<formControlPr xmlns="http://schemas.microsoft.com/office/spreadsheetml/2009/9/main" objectType="CheckBox" fmlaLink="'Form Check Box'!$D$37" lockText="1" noThreeD="1"/>
</file>

<file path=xl/ctrlProps/ctrlProp47.xml><?xml version="1.0" encoding="utf-8"?>
<formControlPr xmlns="http://schemas.microsoft.com/office/spreadsheetml/2009/9/main" objectType="CheckBox" fmlaLink="'Form Check Box'!$D$41" lockText="1" noThreeD="1"/>
</file>

<file path=xl/ctrlProps/ctrlProp48.xml><?xml version="1.0" encoding="utf-8"?>
<formControlPr xmlns="http://schemas.microsoft.com/office/spreadsheetml/2009/9/main" objectType="CheckBox" fmlaLink="'Form Check Box'!$D$46" lockText="1" noThreeD="1"/>
</file>

<file path=xl/ctrlProps/ctrlProp49.xml><?xml version="1.0" encoding="utf-8"?>
<formControlPr xmlns="http://schemas.microsoft.com/office/spreadsheetml/2009/9/main" objectType="CheckBox" fmlaLink="'Form Check Box'!$D$47" lockText="1" noThreeD="1"/>
</file>

<file path=xl/ctrlProps/ctrlProp5.xml><?xml version="1.0" encoding="utf-8"?>
<formControlPr xmlns="http://schemas.microsoft.com/office/spreadsheetml/2009/9/main" objectType="CheckBox" fmlaLink="'Form Check Box'!$D$79" lockText="1" noThreeD="1"/>
</file>

<file path=xl/ctrlProps/ctrlProp50.xml><?xml version="1.0" encoding="utf-8"?>
<formControlPr xmlns="http://schemas.microsoft.com/office/spreadsheetml/2009/9/main" objectType="CheckBox" fmlaLink="'Form Check Box'!$D$48" lockText="1" noThreeD="1"/>
</file>

<file path=xl/ctrlProps/ctrlProp51.xml><?xml version="1.0" encoding="utf-8"?>
<formControlPr xmlns="http://schemas.microsoft.com/office/spreadsheetml/2009/9/main" objectType="CheckBox" fmlaLink="'Form Check Box'!$D$49" lockText="1" noThreeD="1"/>
</file>

<file path=xl/ctrlProps/ctrlProp52.xml><?xml version="1.0" encoding="utf-8"?>
<formControlPr xmlns="http://schemas.microsoft.com/office/spreadsheetml/2009/9/main" objectType="CheckBox" fmlaLink="'Form Check Box'!$D$50"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Form Check Box'!$D$54" lockText="1" noThreeD="1"/>
</file>

<file path=xl/ctrlProps/ctrlProp55.xml><?xml version="1.0" encoding="utf-8"?>
<formControlPr xmlns="http://schemas.microsoft.com/office/spreadsheetml/2009/9/main" objectType="CheckBox" fmlaLink="'Form Check Box'!$D$55" lockText="1" noThreeD="1"/>
</file>

<file path=xl/ctrlProps/ctrlProp56.xml><?xml version="1.0" encoding="utf-8"?>
<formControlPr xmlns="http://schemas.microsoft.com/office/spreadsheetml/2009/9/main" objectType="CheckBox" fmlaLink="'Form Check Box'!$D$56" lockText="1" noThreeD="1"/>
</file>

<file path=xl/ctrlProps/ctrlProp57.xml><?xml version="1.0" encoding="utf-8"?>
<formControlPr xmlns="http://schemas.microsoft.com/office/spreadsheetml/2009/9/main" objectType="CheckBox" fmlaLink="'Form Check Box'!$D$57" lockText="1" noThreeD="1"/>
</file>

<file path=xl/ctrlProps/ctrlProp58.xml><?xml version="1.0" encoding="utf-8"?>
<formControlPr xmlns="http://schemas.microsoft.com/office/spreadsheetml/2009/9/main" objectType="CheckBox" fmlaLink="'Form Check Box'!$D$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Form Check Box'!$D$80"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Form Check Box'!$D$42" lockText="1" noThreeD="1"/>
</file>

<file path=xl/ctrlProps/ctrlProp62.xml><?xml version="1.0" encoding="utf-8"?>
<formControlPr xmlns="http://schemas.microsoft.com/office/spreadsheetml/2009/9/main" objectType="CheckBox" fmlaLink="'Form Check Box'!$D$24" lockText="1" noThreeD="1"/>
</file>

<file path=xl/ctrlProps/ctrlProp63.xml><?xml version="1.0" encoding="utf-8"?>
<formControlPr xmlns="http://schemas.microsoft.com/office/spreadsheetml/2009/9/main" objectType="CheckBox" fmlaLink="'Form Check Box'!$D$25"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fmlaLink="'Form Check Box'!$D$119" lockText="1" noThreeD="1"/>
</file>

<file path=xl/ctrlProps/ctrlProp68.xml><?xml version="1.0" encoding="utf-8"?>
<formControlPr xmlns="http://schemas.microsoft.com/office/spreadsheetml/2009/9/main" objectType="CheckBox" fmlaLink="'Form Check Box'!$D$120" lockText="1" noThreeD="1"/>
</file>

<file path=xl/ctrlProps/ctrlProp69.xml><?xml version="1.0" encoding="utf-8"?>
<formControlPr xmlns="http://schemas.microsoft.com/office/spreadsheetml/2009/9/main" objectType="CheckBox" checked="Checked" fmlaLink="'Form Check Box'!$D$124" lockText="1" noThreeD="1"/>
</file>

<file path=xl/ctrlProps/ctrlProp7.xml><?xml version="1.0" encoding="utf-8"?>
<formControlPr xmlns="http://schemas.microsoft.com/office/spreadsheetml/2009/9/main" objectType="CheckBox" fmlaLink="'Form Check Box'!$D$84" lockText="1" noThreeD="1"/>
</file>

<file path=xl/ctrlProps/ctrlProp70.xml><?xml version="1.0" encoding="utf-8"?>
<formControlPr xmlns="http://schemas.microsoft.com/office/spreadsheetml/2009/9/main" objectType="CheckBox" fmlaLink="'Form Check Box'!$D$125" lockText="1" noThreeD="1"/>
</file>

<file path=xl/ctrlProps/ctrlProp71.xml><?xml version="1.0" encoding="utf-8"?>
<formControlPr xmlns="http://schemas.microsoft.com/office/spreadsheetml/2009/9/main" objectType="CheckBox" checked="Checked" fmlaLink="'Form Check Box'!$D$129" lockText="1" noThreeD="1"/>
</file>

<file path=xl/ctrlProps/ctrlProp72.xml><?xml version="1.0" encoding="utf-8"?>
<formControlPr xmlns="http://schemas.microsoft.com/office/spreadsheetml/2009/9/main" objectType="CheckBox" fmlaLink="'Form Check Box'!$D$130" lockText="1" noThreeD="1"/>
</file>

<file path=xl/ctrlProps/ctrlProp73.xml><?xml version="1.0" encoding="utf-8"?>
<formControlPr xmlns="http://schemas.microsoft.com/office/spreadsheetml/2009/9/main" objectType="CheckBox" fmlaLink="'Form Check Box'!$D$134" lockText="1" noThreeD="1"/>
</file>

<file path=xl/ctrlProps/ctrlProp74.xml><?xml version="1.0" encoding="utf-8"?>
<formControlPr xmlns="http://schemas.microsoft.com/office/spreadsheetml/2009/9/main" objectType="CheckBox" checked="Checked" fmlaLink="'Form Check Box'!$D$135"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Form Check Box'!$D$27" lockText="1" noThreeD="1"/>
</file>

<file path=xl/ctrlProps/ctrlProp78.xml><?xml version="1.0" encoding="utf-8"?>
<formControlPr xmlns="http://schemas.microsoft.com/office/spreadsheetml/2009/9/main" objectType="CheckBox" fmlaLink="'Form Check Box'!$D$28" lockText="1" noThreeD="1"/>
</file>

<file path=xl/ctrlProps/ctrlProp79.xml><?xml version="1.0" encoding="utf-8"?>
<formControlPr xmlns="http://schemas.microsoft.com/office/spreadsheetml/2009/9/main" objectType="CheckBox" fmlaLink="'Form Check Box'!$D$29" lockText="1" noThreeD="1"/>
</file>

<file path=xl/ctrlProps/ctrlProp8.xml><?xml version="1.0" encoding="utf-8"?>
<formControlPr xmlns="http://schemas.microsoft.com/office/spreadsheetml/2009/9/main" objectType="CheckBox" checked="Checked" fmlaLink="'Form Check Box'!$D$85" lockText="1" noThreeD="1"/>
</file>

<file path=xl/ctrlProps/ctrlProp80.xml><?xml version="1.0" encoding="utf-8"?>
<formControlPr xmlns="http://schemas.microsoft.com/office/spreadsheetml/2009/9/main" objectType="CheckBox" fmlaLink="'Form Check Box'!$D$26" lockText="1" noThreeD="1"/>
</file>

<file path=xl/ctrlProps/ctrlProp81.xml><?xml version="1.0" encoding="utf-8"?>
<formControlPr xmlns="http://schemas.microsoft.com/office/spreadsheetml/2009/9/main" objectType="CheckBox" fmlaLink="'Form Check Box'!$D$30"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Form Check Box'!$D$31" lockText="1" noThreeD="1"/>
</file>

<file path=xl/ctrlProps/ctrlProp9.xml><?xml version="1.0" encoding="utf-8"?>
<formControlPr xmlns="http://schemas.microsoft.com/office/spreadsheetml/2009/9/main" objectType="CheckBox" fmlaLink="'Form Check Box'!$D$8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39</xdr:row>
          <xdr:rowOff>12700</xdr:rowOff>
        </xdr:from>
        <xdr:to>
          <xdr:col>3</xdr:col>
          <xdr:colOff>266700</xdr:colOff>
          <xdr:row>40</xdr:row>
          <xdr:rowOff>0</xdr:rowOff>
        </xdr:to>
        <xdr:sp macro="" textlink="">
          <xdr:nvSpPr>
            <xdr:cNvPr id="2097" name="Check Box 49" hidden="1">
              <a:extLst>
                <a:ext uri="{63B3BB69-23CF-44E3-9099-C40C66FF867C}">
                  <a14:compatExt spid="_x0000_s2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0</xdr:rowOff>
        </xdr:from>
        <xdr:to>
          <xdr:col>3</xdr:col>
          <xdr:colOff>1143000</xdr:colOff>
          <xdr:row>40</xdr:row>
          <xdr:rowOff>228600</xdr:rowOff>
        </xdr:to>
        <xdr:sp macro="" textlink="">
          <xdr:nvSpPr>
            <xdr:cNvPr id="2098" name="Check Box 50" hidden="1">
              <a:extLst>
                <a:ext uri="{63B3BB69-23CF-44E3-9099-C40C66FF867C}">
                  <a14:compatExt spid="_x0000_s2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Preferred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40</xdr:row>
          <xdr:rowOff>0</xdr:rowOff>
        </xdr:from>
        <xdr:to>
          <xdr:col>4</xdr:col>
          <xdr:colOff>647700</xdr:colOff>
          <xdr:row>40</xdr:row>
          <xdr:rowOff>228600</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Qualified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0</xdr:rowOff>
        </xdr:from>
        <xdr:to>
          <xdr:col>4</xdr:col>
          <xdr:colOff>1752600</xdr:colOff>
          <xdr:row>40</xdr:row>
          <xdr:rowOff>228600</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Approved</a:t>
              </a:r>
            </a:p>
          </xdr:txBody>
        </xdr:sp>
        <xdr:clientData fLocksWithSheet="0"/>
      </xdr:twoCellAnchor>
    </mc:Choice>
    <mc:Fallback/>
  </mc:AlternateContent>
  <xdr:twoCellAnchor editAs="oneCell">
    <xdr:from>
      <xdr:col>1</xdr:col>
      <xdr:colOff>38100</xdr:colOff>
      <xdr:row>0</xdr:row>
      <xdr:rowOff>19050</xdr:rowOff>
    </xdr:from>
    <xdr:to>
      <xdr:col>1</xdr:col>
      <xdr:colOff>1090332</xdr:colOff>
      <xdr:row>1</xdr:row>
      <xdr:rowOff>288662</xdr:rowOff>
    </xdr:to>
    <xdr:pic>
      <xdr:nvPicPr>
        <xdr:cNvPr id="45" name="Picture 3" descr="JCI Logo.png" title="JCI Logo"/>
        <xdr:cNvPicPr>
          <a:picLocks noChangeAspect="1"/>
        </xdr:cNvPicPr>
      </xdr:nvPicPr>
      <xdr:blipFill>
        <a:blip xmlns:r="http://schemas.openxmlformats.org/officeDocument/2006/relationships" r:embed="rId1" cstate="print"/>
        <a:srcRect/>
        <a:stretch>
          <a:fillRect/>
        </a:stretch>
      </xdr:blipFill>
      <xdr:spPr bwMode="auto">
        <a:xfrm>
          <a:off x="104775" y="19050"/>
          <a:ext cx="1052232" cy="53631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114300</xdr:colOff>
          <xdr:row>56</xdr:row>
          <xdr:rowOff>88900</xdr:rowOff>
        </xdr:from>
        <xdr:to>
          <xdr:col>2</xdr:col>
          <xdr:colOff>647700</xdr:colOff>
          <xdr:row>56</xdr:row>
          <xdr:rowOff>342900</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279400</xdr:rowOff>
        </xdr:from>
        <xdr:to>
          <xdr:col>2</xdr:col>
          <xdr:colOff>647700</xdr:colOff>
          <xdr:row>57</xdr:row>
          <xdr:rowOff>152400</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58</xdr:row>
          <xdr:rowOff>88900</xdr:rowOff>
        </xdr:from>
        <xdr:to>
          <xdr:col>1</xdr:col>
          <xdr:colOff>622300</xdr:colOff>
          <xdr:row>58</xdr:row>
          <xdr:rowOff>317500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58</xdr:row>
          <xdr:rowOff>279400</xdr:rowOff>
        </xdr:from>
        <xdr:to>
          <xdr:col>1</xdr:col>
          <xdr:colOff>622300</xdr:colOff>
          <xdr:row>59</xdr:row>
          <xdr:rowOff>190500</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58</xdr:row>
          <xdr:rowOff>88900</xdr:rowOff>
        </xdr:from>
        <xdr:to>
          <xdr:col>2</xdr:col>
          <xdr:colOff>622300</xdr:colOff>
          <xdr:row>58</xdr:row>
          <xdr:rowOff>317500</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58</xdr:row>
          <xdr:rowOff>279400</xdr:rowOff>
        </xdr:from>
        <xdr:to>
          <xdr:col>2</xdr:col>
          <xdr:colOff>622300</xdr:colOff>
          <xdr:row>59</xdr:row>
          <xdr:rowOff>190500</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60</xdr:row>
          <xdr:rowOff>88900</xdr:rowOff>
        </xdr:from>
        <xdr:to>
          <xdr:col>1</xdr:col>
          <xdr:colOff>647700</xdr:colOff>
          <xdr:row>60</xdr:row>
          <xdr:rowOff>266700</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60</xdr:row>
          <xdr:rowOff>279400</xdr:rowOff>
        </xdr:from>
        <xdr:to>
          <xdr:col>1</xdr:col>
          <xdr:colOff>647700</xdr:colOff>
          <xdr:row>61</xdr:row>
          <xdr:rowOff>114300</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60</xdr:row>
          <xdr:rowOff>88900</xdr:rowOff>
        </xdr:from>
        <xdr:to>
          <xdr:col>2</xdr:col>
          <xdr:colOff>647700</xdr:colOff>
          <xdr:row>60</xdr:row>
          <xdr:rowOff>266700</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60</xdr:row>
          <xdr:rowOff>279400</xdr:rowOff>
        </xdr:from>
        <xdr:to>
          <xdr:col>2</xdr:col>
          <xdr:colOff>647700</xdr:colOff>
          <xdr:row>61</xdr:row>
          <xdr:rowOff>114300</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62</xdr:row>
          <xdr:rowOff>76200</xdr:rowOff>
        </xdr:from>
        <xdr:to>
          <xdr:col>1</xdr:col>
          <xdr:colOff>647700</xdr:colOff>
          <xdr:row>62</xdr:row>
          <xdr:rowOff>228600</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62</xdr:row>
          <xdr:rowOff>228600</xdr:rowOff>
        </xdr:from>
        <xdr:to>
          <xdr:col>1</xdr:col>
          <xdr:colOff>647700</xdr:colOff>
          <xdr:row>63</xdr:row>
          <xdr:rowOff>76200</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62</xdr:row>
          <xdr:rowOff>76200</xdr:rowOff>
        </xdr:from>
        <xdr:to>
          <xdr:col>2</xdr:col>
          <xdr:colOff>647700</xdr:colOff>
          <xdr:row>62</xdr:row>
          <xdr:rowOff>228600</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62</xdr:row>
          <xdr:rowOff>228600</xdr:rowOff>
        </xdr:from>
        <xdr:to>
          <xdr:col>2</xdr:col>
          <xdr:colOff>647700</xdr:colOff>
          <xdr:row>63</xdr:row>
          <xdr:rowOff>76200</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56</xdr:row>
          <xdr:rowOff>88900</xdr:rowOff>
        </xdr:from>
        <xdr:to>
          <xdr:col>1</xdr:col>
          <xdr:colOff>647700</xdr:colOff>
          <xdr:row>56</xdr:row>
          <xdr:rowOff>342900</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56</xdr:row>
          <xdr:rowOff>279400</xdr:rowOff>
        </xdr:from>
        <xdr:to>
          <xdr:col>1</xdr:col>
          <xdr:colOff>647700</xdr:colOff>
          <xdr:row>57</xdr:row>
          <xdr:rowOff>152400</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1104900</xdr:colOff>
          <xdr:row>38</xdr:row>
          <xdr:rowOff>38100</xdr:rowOff>
        </xdr:from>
        <xdr:to>
          <xdr:col>9</xdr:col>
          <xdr:colOff>152400</xdr:colOff>
          <xdr:row>38</xdr:row>
          <xdr:rowOff>228600</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457200</xdr:colOff>
          <xdr:row>12</xdr:row>
          <xdr:rowOff>0</xdr:rowOff>
        </xdr:to>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 New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0</xdr:rowOff>
        </xdr:from>
        <xdr:to>
          <xdr:col>2</xdr:col>
          <xdr:colOff>457200</xdr:colOff>
          <xdr:row>13</xdr:row>
          <xdr:rowOff>0</xdr:rowOff>
        </xdr:to>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Reactivate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457200</xdr:colOff>
          <xdr:row>14</xdr:row>
          <xdr:rowOff>12700</xdr:rowOff>
        </xdr:to>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Additional Address for Existing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0</xdr:rowOff>
        </xdr:from>
        <xdr:to>
          <xdr:col>2</xdr:col>
          <xdr:colOff>457200</xdr:colOff>
          <xdr:row>15</xdr:row>
          <xdr:rowOff>0</xdr:rowOff>
        </xdr:to>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Reactivate Site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457200</xdr:colOff>
          <xdr:row>16</xdr:row>
          <xdr:rowOff>38100</xdr:rowOff>
        </xdr:to>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Inactivate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457200</xdr:colOff>
          <xdr:row>17</xdr:row>
          <xdr:rowOff>0</xdr:rowOff>
        </xdr:to>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Change Information on Existing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76200</xdr:rowOff>
        </xdr:from>
        <xdr:to>
          <xdr:col>7</xdr:col>
          <xdr:colOff>647700</xdr:colOff>
          <xdr:row>10</xdr:row>
          <xdr:rowOff>76200</xdr:rowOff>
        </xdr:to>
        <xdr:sp macro="" textlink="">
          <xdr:nvSpPr>
            <xdr:cNvPr id="2226" name="Check Box 178" hidden="1">
              <a:extLst>
                <a:ext uri="{63B3BB69-23CF-44E3-9099-C40C66FF867C}">
                  <a14:compatExt spid="_x0000_s2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266700</xdr:rowOff>
        </xdr:from>
        <xdr:to>
          <xdr:col>7</xdr:col>
          <xdr:colOff>647700</xdr:colOff>
          <xdr:row>10</xdr:row>
          <xdr:rowOff>241300</xdr:rowOff>
        </xdr:to>
        <xdr:sp macro="" textlink="">
          <xdr:nvSpPr>
            <xdr:cNvPr id="2227" name="Check Box 179" hidden="1">
              <a:extLst>
                <a:ext uri="{63B3BB69-23CF-44E3-9099-C40C66FF867C}">
                  <a14:compatExt spid="_x0000_s2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38100</xdr:rowOff>
        </xdr:from>
        <xdr:to>
          <xdr:col>9</xdr:col>
          <xdr:colOff>584200</xdr:colOff>
          <xdr:row>38</xdr:row>
          <xdr:rowOff>228600</xdr:rowOff>
        </xdr:to>
        <xdr:sp macro="" textlink="">
          <xdr:nvSpPr>
            <xdr:cNvPr id="2231" name="Check Box 183" hidden="1">
              <a:extLst>
                <a:ext uri="{63B3BB69-23CF-44E3-9099-C40C66FF867C}">
                  <a14:compatExt spid="_x0000_s2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114300</xdr:rowOff>
        </xdr:from>
        <xdr:to>
          <xdr:col>4</xdr:col>
          <xdr:colOff>800100</xdr:colOff>
          <xdr:row>51</xdr:row>
          <xdr:rowOff>38100</xdr:rowOff>
        </xdr:to>
        <xdr:sp macro="" textlink="">
          <xdr:nvSpPr>
            <xdr:cNvPr id="2234" name="Check Box 186" hidden="1">
              <a:extLst>
                <a:ext uri="{63B3BB69-23CF-44E3-9099-C40C66FF867C}">
                  <a14:compatExt spid="_x0000_s22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Email (no generic email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38100</xdr:rowOff>
        </xdr:from>
        <xdr:to>
          <xdr:col>4</xdr:col>
          <xdr:colOff>800100</xdr:colOff>
          <xdr:row>50</xdr:row>
          <xdr:rowOff>76200</xdr:rowOff>
        </xdr:to>
        <xdr:sp macro="" textlink="">
          <xdr:nvSpPr>
            <xdr:cNvPr id="2235" name="Check Box 187" hidden="1">
              <a:extLst>
                <a:ext uri="{63B3BB69-23CF-44E3-9099-C40C66FF867C}">
                  <a14:compatExt spid="_x0000_s2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Invoice (with Banking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800100</xdr:colOff>
          <xdr:row>49</xdr:row>
          <xdr:rowOff>38100</xdr:rowOff>
        </xdr:to>
        <xdr:sp macro="" textlink="">
          <xdr:nvSpPr>
            <xdr:cNvPr id="2236" name="Check Box 188" hidden="1">
              <a:extLst>
                <a:ext uri="{63B3BB69-23CF-44E3-9099-C40C66FF867C}">
                  <a14:compatExt spid="_x0000_s2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Letterhead (with Remit To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19</xdr:row>
          <xdr:rowOff>12700</xdr:rowOff>
        </xdr:from>
        <xdr:to>
          <xdr:col>1</xdr:col>
          <xdr:colOff>1676400</xdr:colOff>
          <xdr:row>19</xdr:row>
          <xdr:rowOff>228600</xdr:rowOff>
        </xdr:to>
        <xdr:sp macro="" textlink="">
          <xdr:nvSpPr>
            <xdr:cNvPr id="2287" name="Check Box 239" hidden="1">
              <a:extLst>
                <a:ext uri="{63B3BB69-23CF-44E3-9099-C40C66FF867C}">
                  <a14:compatExt spid="_x0000_s2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Oracle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20</xdr:row>
          <xdr:rowOff>38100</xdr:rowOff>
        </xdr:from>
        <xdr:to>
          <xdr:col>1</xdr:col>
          <xdr:colOff>1676400</xdr:colOff>
          <xdr:row>21</xdr:row>
          <xdr:rowOff>0</xdr:rowOff>
        </xdr:to>
        <xdr:sp macro="" textlink="">
          <xdr:nvSpPr>
            <xdr:cNvPr id="2288" name="Check Box 240" hidden="1">
              <a:extLst>
                <a:ext uri="{63B3BB69-23CF-44E3-9099-C40C66FF867C}">
                  <a14:compatExt spid="_x0000_s2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Lawson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21</xdr:row>
          <xdr:rowOff>12700</xdr:rowOff>
        </xdr:from>
        <xdr:to>
          <xdr:col>1</xdr:col>
          <xdr:colOff>1676400</xdr:colOff>
          <xdr:row>21</xdr:row>
          <xdr:rowOff>228600</xdr:rowOff>
        </xdr:to>
        <xdr:sp macro="" textlink="">
          <xdr:nvSpPr>
            <xdr:cNvPr id="2289" name="Check Box 241" hidden="1">
              <a:extLst>
                <a:ext uri="{63B3BB69-23CF-44E3-9099-C40C66FF867C}">
                  <a14:compatExt spid="_x0000_s2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SAP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12700</xdr:rowOff>
        </xdr:from>
        <xdr:to>
          <xdr:col>1</xdr:col>
          <xdr:colOff>1676400</xdr:colOff>
          <xdr:row>23</xdr:row>
          <xdr:rowOff>228600</xdr:rowOff>
        </xdr:to>
        <xdr:sp macro="" textlink="">
          <xdr:nvSpPr>
            <xdr:cNvPr id="2290" name="Check Box 242" hidden="1">
              <a:extLst>
                <a:ext uri="{63B3BB69-23CF-44E3-9099-C40C66FF867C}">
                  <a14:compatExt spid="_x0000_s2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BE - Navision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35</xdr:row>
          <xdr:rowOff>12700</xdr:rowOff>
        </xdr:from>
        <xdr:to>
          <xdr:col>1</xdr:col>
          <xdr:colOff>1676400</xdr:colOff>
          <xdr:row>35</xdr:row>
          <xdr:rowOff>228600</xdr:rowOff>
        </xdr:to>
        <xdr:sp macro="" textlink="">
          <xdr:nvSpPr>
            <xdr:cNvPr id="2291" name="Check Box 243" hidden="1">
              <a:extLst>
                <a:ext uri="{63B3BB69-23CF-44E3-9099-C40C66FF867C}">
                  <a14:compatExt spid="_x0000_s22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Security - 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38100</xdr:rowOff>
        </xdr:from>
        <xdr:to>
          <xdr:col>1</xdr:col>
          <xdr:colOff>1676400</xdr:colOff>
          <xdr:row>25</xdr:row>
          <xdr:rowOff>0</xdr:rowOff>
        </xdr:to>
        <xdr:sp macro="" textlink="">
          <xdr:nvSpPr>
            <xdr:cNvPr id="2292" name="Check Box 244" hidden="1">
              <a:extLst>
                <a:ext uri="{63B3BB69-23CF-44E3-9099-C40C66FF867C}">
                  <a14:compatExt spid="_x0000_s2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Compass - Koch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38100</xdr:rowOff>
        </xdr:from>
        <xdr:to>
          <xdr:col>1</xdr:col>
          <xdr:colOff>1676400</xdr:colOff>
          <xdr:row>26</xdr:row>
          <xdr:rowOff>0</xdr:rowOff>
        </xdr:to>
        <xdr:sp macro="" textlink="">
          <xdr:nvSpPr>
            <xdr:cNvPr id="2293" name="Check Box 245" hidden="1">
              <a:extLst>
                <a:ext uri="{63B3BB69-23CF-44E3-9099-C40C66FF867C}">
                  <a14:compatExt spid="_x0000_s2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CSSI Financials - ESM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26</xdr:row>
          <xdr:rowOff>12700</xdr:rowOff>
        </xdr:from>
        <xdr:to>
          <xdr:col>1</xdr:col>
          <xdr:colOff>1676400</xdr:colOff>
          <xdr:row>26</xdr:row>
          <xdr:rowOff>228600</xdr:rowOff>
        </xdr:to>
        <xdr:sp macro="" textlink="">
          <xdr:nvSpPr>
            <xdr:cNvPr id="2294" name="Check Box 246" hidden="1">
              <a:extLst>
                <a:ext uri="{63B3BB69-23CF-44E3-9099-C40C66FF867C}">
                  <a14:compatExt spid="_x0000_s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MacPac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27</xdr:row>
          <xdr:rowOff>38100</xdr:rowOff>
        </xdr:from>
        <xdr:to>
          <xdr:col>1</xdr:col>
          <xdr:colOff>1676400</xdr:colOff>
          <xdr:row>28</xdr:row>
          <xdr:rowOff>0</xdr:rowOff>
        </xdr:to>
        <xdr:sp macro="" textlink="">
          <xdr:nvSpPr>
            <xdr:cNvPr id="2296" name="Check Box 248" hidden="1">
              <a:extLst>
                <a:ext uri="{63B3BB69-23CF-44E3-9099-C40C66FF867C}">
                  <a14:compatExt spid="_x0000_s2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Mapics - Trion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241300</xdr:rowOff>
        </xdr:from>
        <xdr:to>
          <xdr:col>2</xdr:col>
          <xdr:colOff>152400</xdr:colOff>
          <xdr:row>30</xdr:row>
          <xdr:rowOff>228600</xdr:rowOff>
        </xdr:to>
        <xdr:sp macro="" textlink="">
          <xdr:nvSpPr>
            <xdr:cNvPr id="2297" name="Check Box 249" hidden="1">
              <a:extLst>
                <a:ext uri="{63B3BB69-23CF-44E3-9099-C40C66FF867C}">
                  <a14:compatExt spid="_x0000_s2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Oracle - HCY / Selkirk / ADC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19</xdr:row>
          <xdr:rowOff>12700</xdr:rowOff>
        </xdr:from>
        <xdr:to>
          <xdr:col>3</xdr:col>
          <xdr:colOff>76200</xdr:colOff>
          <xdr:row>19</xdr:row>
          <xdr:rowOff>228600</xdr:rowOff>
        </xdr:to>
        <xdr:sp macro="" textlink="">
          <xdr:nvSpPr>
            <xdr:cNvPr id="2298" name="Check Box 250" hidden="1">
              <a:extLst>
                <a:ext uri="{63B3BB69-23CF-44E3-9099-C40C66FF867C}">
                  <a14:compatExt spid="_x0000_s2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United States (CGUS)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12700</xdr:rowOff>
        </xdr:from>
        <xdr:to>
          <xdr:col>3</xdr:col>
          <xdr:colOff>1460500</xdr:colOff>
          <xdr:row>19</xdr:row>
          <xdr:rowOff>228600</xdr:rowOff>
        </xdr:to>
        <xdr:sp macro="" textlink="">
          <xdr:nvSpPr>
            <xdr:cNvPr id="2300" name="Check Box 252" hidden="1">
              <a:extLst>
                <a:ext uri="{63B3BB69-23CF-44E3-9099-C40C66FF867C}">
                  <a14:compatExt spid="_x0000_s2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Canada (CGCA)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19</xdr:row>
          <xdr:rowOff>12700</xdr:rowOff>
        </xdr:from>
        <xdr:to>
          <xdr:col>4</xdr:col>
          <xdr:colOff>1219200</xdr:colOff>
          <xdr:row>19</xdr:row>
          <xdr:rowOff>228600</xdr:rowOff>
        </xdr:to>
        <xdr:sp macro="" textlink="">
          <xdr:nvSpPr>
            <xdr:cNvPr id="2302" name="Check Box 254" hidden="1">
              <a:extLst>
                <a:ext uri="{63B3BB69-23CF-44E3-9099-C40C66FF867C}">
                  <a14:compatExt spid="_x0000_s2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SP Headquarters (CGSP)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698500</xdr:colOff>
          <xdr:row>20</xdr:row>
          <xdr:rowOff>12700</xdr:rowOff>
        </xdr:from>
        <xdr:to>
          <xdr:col>2</xdr:col>
          <xdr:colOff>1079500</xdr:colOff>
          <xdr:row>21</xdr:row>
          <xdr:rowOff>12700</xdr:rowOff>
        </xdr:to>
        <xdr:sp macro="" textlink="">
          <xdr:nvSpPr>
            <xdr:cNvPr id="2304" name="Check Box 256" hidden="1">
              <a:extLst>
                <a:ext uri="{63B3BB69-23CF-44E3-9099-C40C66FF867C}">
                  <a14:compatExt spid="_x0000_s2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21</xdr:row>
          <xdr:rowOff>12700</xdr:rowOff>
        </xdr:from>
        <xdr:to>
          <xdr:col>3</xdr:col>
          <xdr:colOff>76200</xdr:colOff>
          <xdr:row>21</xdr:row>
          <xdr:rowOff>228600</xdr:rowOff>
        </xdr:to>
        <xdr:sp macro="" textlink="">
          <xdr:nvSpPr>
            <xdr:cNvPr id="2306" name="Check Box 258" hidden="1">
              <a:extLst>
                <a:ext uri="{63B3BB69-23CF-44E3-9099-C40C66FF867C}">
                  <a14:compatExt spid="_x0000_s2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Canada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12700</xdr:rowOff>
        </xdr:from>
        <xdr:to>
          <xdr:col>3</xdr:col>
          <xdr:colOff>1460500</xdr:colOff>
          <xdr:row>21</xdr:row>
          <xdr:rowOff>228600</xdr:rowOff>
        </xdr:to>
        <xdr:sp macro="" textlink="">
          <xdr:nvSpPr>
            <xdr:cNvPr id="2307" name="Check Box 259" hidden="1">
              <a:extLst>
                <a:ext uri="{63B3BB69-23CF-44E3-9099-C40C66FF867C}">
                  <a14:compatExt spid="_x0000_s2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Durango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21</xdr:row>
          <xdr:rowOff>0</xdr:rowOff>
        </xdr:from>
        <xdr:to>
          <xdr:col>4</xdr:col>
          <xdr:colOff>647700</xdr:colOff>
          <xdr:row>21</xdr:row>
          <xdr:rowOff>228600</xdr:rowOff>
        </xdr:to>
        <xdr:sp macro="" textlink="">
          <xdr:nvSpPr>
            <xdr:cNvPr id="2308" name="Check Box 260" hidden="1">
              <a:extLst>
                <a:ext uri="{63B3BB69-23CF-44E3-9099-C40C66FF867C}">
                  <a14:compatExt spid="_x0000_s2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Norman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22</xdr:row>
          <xdr:rowOff>38100</xdr:rowOff>
        </xdr:from>
        <xdr:to>
          <xdr:col>3</xdr:col>
          <xdr:colOff>76200</xdr:colOff>
          <xdr:row>23</xdr:row>
          <xdr:rowOff>0</xdr:rowOff>
        </xdr:to>
        <xdr:sp macro="" textlink="">
          <xdr:nvSpPr>
            <xdr:cNvPr id="2311" name="Check Box 263" hidden="1">
              <a:extLst>
                <a:ext uri="{63B3BB69-23CF-44E3-9099-C40C66FF867C}">
                  <a14:compatExt spid="_x0000_s2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Wichita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12700</xdr:rowOff>
        </xdr:from>
        <xdr:to>
          <xdr:col>3</xdr:col>
          <xdr:colOff>889000</xdr:colOff>
          <xdr:row>23</xdr:row>
          <xdr:rowOff>0</xdr:rowOff>
        </xdr:to>
        <xdr:sp macro="" textlink="">
          <xdr:nvSpPr>
            <xdr:cNvPr id="2312" name="Check Box 264" hidden="1">
              <a:extLst>
                <a:ext uri="{63B3BB69-23CF-44E3-9099-C40C66FF867C}">
                  <a14:compatExt spid="_x0000_s2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Waynesboro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22</xdr:row>
          <xdr:rowOff>38100</xdr:rowOff>
        </xdr:from>
        <xdr:to>
          <xdr:col>4</xdr:col>
          <xdr:colOff>1219200</xdr:colOff>
          <xdr:row>23</xdr:row>
          <xdr:rowOff>0</xdr:rowOff>
        </xdr:to>
        <xdr:sp macro="" textlink="">
          <xdr:nvSpPr>
            <xdr:cNvPr id="2314" name="Check Box 266" hidden="1">
              <a:extLst>
                <a:ext uri="{63B3BB69-23CF-44E3-9099-C40C66FF867C}">
                  <a14:compatExt spid="_x0000_s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29</xdr:row>
          <xdr:rowOff>228600</xdr:rowOff>
        </xdr:from>
        <xdr:to>
          <xdr:col>3</xdr:col>
          <xdr:colOff>12700</xdr:colOff>
          <xdr:row>30</xdr:row>
          <xdr:rowOff>203200</xdr:rowOff>
        </xdr:to>
        <xdr:sp macro="" textlink="">
          <xdr:nvSpPr>
            <xdr:cNvPr id="2316" name="Check Box 268" hidden="1">
              <a:extLst>
                <a:ext uri="{63B3BB69-23CF-44E3-9099-C40C66FF867C}">
                  <a14:compatExt spid="_x0000_s2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HCY MEX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228600</xdr:rowOff>
        </xdr:from>
        <xdr:to>
          <xdr:col>3</xdr:col>
          <xdr:colOff>1536700</xdr:colOff>
          <xdr:row>30</xdr:row>
          <xdr:rowOff>203200</xdr:rowOff>
        </xdr:to>
        <xdr:sp macro="" textlink="">
          <xdr:nvSpPr>
            <xdr:cNvPr id="2317" name="Check Box 269" hidden="1">
              <a:extLst>
                <a:ext uri="{63B3BB69-23CF-44E3-9099-C40C66FF867C}">
                  <a14:compatExt spid="_x0000_s2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HCY USA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29</xdr:row>
          <xdr:rowOff>228600</xdr:rowOff>
        </xdr:from>
        <xdr:to>
          <xdr:col>4</xdr:col>
          <xdr:colOff>723900</xdr:colOff>
          <xdr:row>30</xdr:row>
          <xdr:rowOff>203200</xdr:rowOff>
        </xdr:to>
        <xdr:sp macro="" textlink="">
          <xdr:nvSpPr>
            <xdr:cNvPr id="2318" name="Check Box 270" hidden="1">
              <a:extLst>
                <a:ext uri="{63B3BB69-23CF-44E3-9099-C40C66FF867C}">
                  <a14:compatExt spid="_x0000_s2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SLK CAN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31</xdr:row>
          <xdr:rowOff>38100</xdr:rowOff>
        </xdr:from>
        <xdr:to>
          <xdr:col>3</xdr:col>
          <xdr:colOff>12700</xdr:colOff>
          <xdr:row>32</xdr:row>
          <xdr:rowOff>0</xdr:rowOff>
        </xdr:to>
        <xdr:sp macro="" textlink="">
          <xdr:nvSpPr>
            <xdr:cNvPr id="2319" name="Check Box 271" hidden="1">
              <a:extLst>
                <a:ext uri="{63B3BB69-23CF-44E3-9099-C40C66FF867C}">
                  <a14:compatExt spid="_x0000_s2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SLK USA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31</xdr:row>
          <xdr:rowOff>38100</xdr:rowOff>
        </xdr:from>
        <xdr:to>
          <xdr:col>3</xdr:col>
          <xdr:colOff>965200</xdr:colOff>
          <xdr:row>32</xdr:row>
          <xdr:rowOff>12700</xdr:rowOff>
        </xdr:to>
        <xdr:sp macro="" textlink="">
          <xdr:nvSpPr>
            <xdr:cNvPr id="2320" name="Check Box 272" hidden="1">
              <a:extLst>
                <a:ext uri="{63B3BB69-23CF-44E3-9099-C40C66FF867C}">
                  <a14:compatExt spid="_x0000_s2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SLK MEX 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20</xdr:row>
          <xdr:rowOff>12700</xdr:rowOff>
        </xdr:from>
        <xdr:to>
          <xdr:col>4</xdr:col>
          <xdr:colOff>1028700</xdr:colOff>
          <xdr:row>21</xdr:row>
          <xdr:rowOff>0</xdr:rowOff>
        </xdr:to>
        <xdr:sp macro="" textlink="">
          <xdr:nvSpPr>
            <xdr:cNvPr id="2322" name="Check Box 274" hidden="1">
              <a:extLst>
                <a:ext uri="{63B3BB69-23CF-44E3-9099-C40C66FF867C}">
                  <a14:compatExt spid="_x0000_s2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 To Siebel / Assist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12700</xdr:rowOff>
        </xdr:from>
        <xdr:to>
          <xdr:col>3</xdr:col>
          <xdr:colOff>1270000</xdr:colOff>
          <xdr:row>21</xdr:row>
          <xdr:rowOff>0</xdr:rowOff>
        </xdr:to>
        <xdr:sp macro="" textlink="">
          <xdr:nvSpPr>
            <xdr:cNvPr id="2323" name="Check Box 275" hidden="1">
              <a:extLst>
                <a:ext uri="{63B3BB69-23CF-44E3-9099-C40C66FF867C}">
                  <a14:compatExt spid="_x0000_s2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Add To BE - Mapics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1181100</xdr:colOff>
          <xdr:row>20</xdr:row>
          <xdr:rowOff>12700</xdr:rowOff>
        </xdr:from>
        <xdr:to>
          <xdr:col>2</xdr:col>
          <xdr:colOff>1714500</xdr:colOff>
          <xdr:row>21</xdr:row>
          <xdr:rowOff>12700</xdr:rowOff>
        </xdr:to>
        <xdr:sp macro="" textlink="">
          <xdr:nvSpPr>
            <xdr:cNvPr id="2324" name="Check Box 276" hidden="1">
              <a:extLst>
                <a:ext uri="{63B3BB69-23CF-44E3-9099-C40C66FF867C}">
                  <a14:compatExt spid="_x0000_s2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Segoe UI"/>
                  <a:ea typeface="Segoe UI"/>
                  <a:cs typeface="Segoe UI"/>
                </a:rPr>
                <a:t>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27</xdr:row>
          <xdr:rowOff>241300</xdr:rowOff>
        </xdr:from>
        <xdr:to>
          <xdr:col>2</xdr:col>
          <xdr:colOff>152400</xdr:colOff>
          <xdr:row>28</xdr:row>
          <xdr:rowOff>228600</xdr:rowOff>
        </xdr:to>
        <xdr:sp macro="" textlink="">
          <xdr:nvSpPr>
            <xdr:cNvPr id="2325" name="Check Box 277" hidden="1">
              <a:extLst>
                <a:ext uri="{63B3BB69-23CF-44E3-9099-C40C66FF867C}">
                  <a14:compatExt spid="_x0000_s2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Adminpac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12700</xdr:rowOff>
        </xdr:from>
        <xdr:to>
          <xdr:col>2</xdr:col>
          <xdr:colOff>152400</xdr:colOff>
          <xdr:row>29</xdr:row>
          <xdr:rowOff>228600</xdr:rowOff>
        </xdr:to>
        <xdr:sp macro="" textlink="">
          <xdr:nvSpPr>
            <xdr:cNvPr id="2326" name="Check Box 278" hidden="1">
              <a:extLst>
                <a:ext uri="{63B3BB69-23CF-44E3-9099-C40C66FF867C}">
                  <a14:compatExt spid="_x0000_s2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ADTi - Empernet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26</xdr:row>
          <xdr:rowOff>38100</xdr:rowOff>
        </xdr:from>
        <xdr:to>
          <xdr:col>3</xdr:col>
          <xdr:colOff>12700</xdr:colOff>
          <xdr:row>26</xdr:row>
          <xdr:rowOff>228600</xdr:rowOff>
        </xdr:to>
        <xdr:sp macro="" textlink="">
          <xdr:nvSpPr>
            <xdr:cNvPr id="2329" name="Check Box 281" hidden="1">
              <a:extLst>
                <a:ext uri="{63B3BB69-23CF-44E3-9099-C40C66FF867C}">
                  <a14:compatExt spid="_x0000_s2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228600</xdr:rowOff>
        </xdr:from>
        <xdr:to>
          <xdr:col>3</xdr:col>
          <xdr:colOff>1295400</xdr:colOff>
          <xdr:row>27</xdr:row>
          <xdr:rowOff>0</xdr:rowOff>
        </xdr:to>
        <xdr:sp macro="" textlink="">
          <xdr:nvSpPr>
            <xdr:cNvPr id="2331" name="Check Box 283" hidden="1">
              <a:extLst>
                <a:ext uri="{63B3BB69-23CF-44E3-9099-C40C66FF867C}">
                  <a14:compatExt spid="_x0000_s2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LAU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26</xdr:row>
          <xdr:rowOff>12700</xdr:rowOff>
        </xdr:from>
        <xdr:to>
          <xdr:col>4</xdr:col>
          <xdr:colOff>1041400</xdr:colOff>
          <xdr:row>26</xdr:row>
          <xdr:rowOff>228600</xdr:rowOff>
        </xdr:to>
        <xdr:sp macro="" textlink="">
          <xdr:nvSpPr>
            <xdr:cNvPr id="2332" name="Check Box 284" hidden="1">
              <a:extLst>
                <a:ext uri="{63B3BB69-23CF-44E3-9099-C40C66FF867C}">
                  <a14:compatExt spid="_x0000_s2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RUSKIN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76200</xdr:rowOff>
        </xdr:from>
        <xdr:to>
          <xdr:col>8</xdr:col>
          <xdr:colOff>660400</xdr:colOff>
          <xdr:row>17</xdr:row>
          <xdr:rowOff>266700</xdr:rowOff>
        </xdr:to>
        <xdr:sp macro="" textlink="">
          <xdr:nvSpPr>
            <xdr:cNvPr id="2342" name="Check Box 294" hidden="1">
              <a:extLst>
                <a:ext uri="{63B3BB69-23CF-44E3-9099-C40C66FF867C}">
                  <a14:compatExt spid="_x0000_s2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17</xdr:row>
          <xdr:rowOff>76200</xdr:rowOff>
        </xdr:from>
        <xdr:to>
          <xdr:col>8</xdr:col>
          <xdr:colOff>1371600</xdr:colOff>
          <xdr:row>17</xdr:row>
          <xdr:rowOff>304800</xdr:rowOff>
        </xdr:to>
        <xdr:sp macro="" textlink="">
          <xdr:nvSpPr>
            <xdr:cNvPr id="2343" name="Check Box 295" hidden="1">
              <a:extLst>
                <a:ext uri="{63B3BB69-23CF-44E3-9099-C40C66FF867C}">
                  <a14:compatExt spid="_x0000_s2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50</xdr:row>
          <xdr:rowOff>50800</xdr:rowOff>
        </xdr:from>
        <xdr:to>
          <xdr:col>9</xdr:col>
          <xdr:colOff>647700</xdr:colOff>
          <xdr:row>50</xdr:row>
          <xdr:rowOff>241300</xdr:rowOff>
        </xdr:to>
        <xdr:sp macro="" textlink="">
          <xdr:nvSpPr>
            <xdr:cNvPr id="2345" name="Check Box 297" hidden="1">
              <a:extLst>
                <a:ext uri="{63B3BB69-23CF-44E3-9099-C40C66FF867C}">
                  <a14:compatExt spid="_x0000_s2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51</xdr:row>
          <xdr:rowOff>114300</xdr:rowOff>
        </xdr:from>
        <xdr:to>
          <xdr:col>9</xdr:col>
          <xdr:colOff>647700</xdr:colOff>
          <xdr:row>51</xdr:row>
          <xdr:rowOff>342900</xdr:rowOff>
        </xdr:to>
        <xdr:sp macro="" textlink="">
          <xdr:nvSpPr>
            <xdr:cNvPr id="2346" name="Check Box 298" hidden="1">
              <a:extLst>
                <a:ext uri="{63B3BB69-23CF-44E3-9099-C40C66FF867C}">
                  <a14:compatExt spid="_x0000_s2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55</xdr:row>
          <xdr:rowOff>38100</xdr:rowOff>
        </xdr:from>
        <xdr:to>
          <xdr:col>9</xdr:col>
          <xdr:colOff>952500</xdr:colOff>
          <xdr:row>55</xdr:row>
          <xdr:rowOff>228600</xdr:rowOff>
        </xdr:to>
        <xdr:sp macro="" textlink="">
          <xdr:nvSpPr>
            <xdr:cNvPr id="2347" name="Check Box 299" hidden="1">
              <a:extLst>
                <a:ext uri="{63B3BB69-23CF-44E3-9099-C40C66FF867C}">
                  <a14:compatExt spid="_x0000_s2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1371600</xdr:colOff>
          <xdr:row>55</xdr:row>
          <xdr:rowOff>38100</xdr:rowOff>
        </xdr:from>
        <xdr:to>
          <xdr:col>10</xdr:col>
          <xdr:colOff>419100</xdr:colOff>
          <xdr:row>55</xdr:row>
          <xdr:rowOff>228600</xdr:rowOff>
        </xdr:to>
        <xdr:sp macro="" textlink="">
          <xdr:nvSpPr>
            <xdr:cNvPr id="2348" name="Check Box 300" hidden="1">
              <a:extLst>
                <a:ext uri="{63B3BB69-23CF-44E3-9099-C40C66FF867C}">
                  <a14:compatExt spid="_x0000_s23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59</xdr:row>
          <xdr:rowOff>38100</xdr:rowOff>
        </xdr:from>
        <xdr:to>
          <xdr:col>9</xdr:col>
          <xdr:colOff>990600</xdr:colOff>
          <xdr:row>59</xdr:row>
          <xdr:rowOff>228600</xdr:rowOff>
        </xdr:to>
        <xdr:sp macro="" textlink="">
          <xdr:nvSpPr>
            <xdr:cNvPr id="2349" name="Check Box 301" hidden="1">
              <a:extLst>
                <a:ext uri="{63B3BB69-23CF-44E3-9099-C40C66FF867C}">
                  <a14:compatExt spid="_x0000_s23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1409700</xdr:colOff>
          <xdr:row>59</xdr:row>
          <xdr:rowOff>76200</xdr:rowOff>
        </xdr:from>
        <xdr:to>
          <xdr:col>10</xdr:col>
          <xdr:colOff>457200</xdr:colOff>
          <xdr:row>59</xdr:row>
          <xdr:rowOff>266700</xdr:rowOff>
        </xdr:to>
        <xdr:sp macro="" textlink="">
          <xdr:nvSpPr>
            <xdr:cNvPr id="2350" name="Check Box 302" hidden="1">
              <a:extLst>
                <a:ext uri="{63B3BB69-23CF-44E3-9099-C40C66FF867C}">
                  <a14:compatExt spid="_x0000_s23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47</xdr:row>
          <xdr:rowOff>152400</xdr:rowOff>
        </xdr:from>
        <xdr:to>
          <xdr:col>9</xdr:col>
          <xdr:colOff>647700</xdr:colOff>
          <xdr:row>48</xdr:row>
          <xdr:rowOff>114300</xdr:rowOff>
        </xdr:to>
        <xdr:sp macro="" textlink="">
          <xdr:nvSpPr>
            <xdr:cNvPr id="2354" name="Check Box 306" hidden="1">
              <a:extLst>
                <a:ext uri="{63B3BB69-23CF-44E3-9099-C40C66FF867C}">
                  <a14:compatExt spid="_x0000_s2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48</xdr:row>
          <xdr:rowOff>152400</xdr:rowOff>
        </xdr:from>
        <xdr:to>
          <xdr:col>9</xdr:col>
          <xdr:colOff>609600</xdr:colOff>
          <xdr:row>49</xdr:row>
          <xdr:rowOff>190500</xdr:rowOff>
        </xdr:to>
        <xdr:sp macro="" textlink="">
          <xdr:nvSpPr>
            <xdr:cNvPr id="2355" name="Check Box 307" hidden="1">
              <a:extLst>
                <a:ext uri="{63B3BB69-23CF-44E3-9099-C40C66FF867C}">
                  <a14:compatExt spid="_x0000_s23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33</xdr:row>
          <xdr:rowOff>12700</xdr:rowOff>
        </xdr:from>
        <xdr:to>
          <xdr:col>1</xdr:col>
          <xdr:colOff>1828800</xdr:colOff>
          <xdr:row>34</xdr:row>
          <xdr:rowOff>12700</xdr:rowOff>
        </xdr:to>
        <xdr:sp macro="" textlink="">
          <xdr:nvSpPr>
            <xdr:cNvPr id="2358" name="Check Box 310" hidden="1">
              <a:extLst>
                <a:ext uri="{63B3BB69-23CF-44E3-9099-C40C66FF867C}">
                  <a14:compatExt spid="_x0000_s2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Fire Domain - CAN (SG)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36</xdr:row>
          <xdr:rowOff>12700</xdr:rowOff>
        </xdr:from>
        <xdr:to>
          <xdr:col>2</xdr:col>
          <xdr:colOff>850900</xdr:colOff>
          <xdr:row>36</xdr:row>
          <xdr:rowOff>203200</xdr:rowOff>
        </xdr:to>
        <xdr:sp macro="" textlink="">
          <xdr:nvSpPr>
            <xdr:cNvPr id="2359" name="Check Box 311" hidden="1">
              <a:extLst>
                <a:ext uri="{63B3BB69-23CF-44E3-9099-C40C66FF867C}">
                  <a14:compatExt spid="_x0000_s2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Security Domain - US (TIS) Commercial/Retail/Federal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34</xdr:row>
          <xdr:rowOff>38100</xdr:rowOff>
        </xdr:from>
        <xdr:to>
          <xdr:col>2</xdr:col>
          <xdr:colOff>876300</xdr:colOff>
          <xdr:row>35</xdr:row>
          <xdr:rowOff>0</xdr:rowOff>
        </xdr:to>
        <xdr:sp macro="" textlink="">
          <xdr:nvSpPr>
            <xdr:cNvPr id="2360" name="Check Box 312" hidden="1">
              <a:extLst>
                <a:ext uri="{63B3BB69-23CF-44E3-9099-C40C66FF867C}">
                  <a14:compatExt spid="_x0000_s23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Fire Domain- US (SG)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32</xdr:row>
          <xdr:rowOff>38100</xdr:rowOff>
        </xdr:from>
        <xdr:to>
          <xdr:col>2</xdr:col>
          <xdr:colOff>850900</xdr:colOff>
          <xdr:row>32</xdr:row>
          <xdr:rowOff>228600</xdr:rowOff>
        </xdr:to>
        <xdr:sp macro="" textlink="">
          <xdr:nvSpPr>
            <xdr:cNvPr id="2361" name="Check Box 313" hidden="1">
              <a:extLst>
                <a:ext uri="{63B3BB69-23CF-44E3-9099-C40C66FF867C}">
                  <a14:compatExt spid="_x0000_s2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Forth Shift – Largo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38</xdr:row>
          <xdr:rowOff>0</xdr:rowOff>
        </xdr:from>
        <xdr:to>
          <xdr:col>2</xdr:col>
          <xdr:colOff>876300</xdr:colOff>
          <xdr:row>38</xdr:row>
          <xdr:rowOff>203200</xdr:rowOff>
        </xdr:to>
        <xdr:sp macro="" textlink="">
          <xdr:nvSpPr>
            <xdr:cNvPr id="2362" name="Check Box 314" hidden="1">
              <a:extLst>
                <a:ext uri="{63B3BB69-23CF-44E3-9099-C40C66FF867C}">
                  <a14:compatExt spid="_x0000_s2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Deltek CostPoint- Federal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660400</xdr:colOff>
          <xdr:row>34</xdr:row>
          <xdr:rowOff>241300</xdr:rowOff>
        </xdr:from>
        <xdr:to>
          <xdr:col>3</xdr:col>
          <xdr:colOff>38100</xdr:colOff>
          <xdr:row>35</xdr:row>
          <xdr:rowOff>228600</xdr:rowOff>
        </xdr:to>
        <xdr:sp macro="" textlink="">
          <xdr:nvSpPr>
            <xdr:cNvPr id="2363" name="Check Box 315" hidden="1">
              <a:extLst>
                <a:ext uri="{63B3BB69-23CF-44E3-9099-C40C66FF867C}">
                  <a14:compatExt spid="_x0000_s2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Khameleon 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0</xdr:rowOff>
        </xdr:from>
        <xdr:to>
          <xdr:col>3</xdr:col>
          <xdr:colOff>1485900</xdr:colOff>
          <xdr:row>35</xdr:row>
          <xdr:rowOff>228600</xdr:rowOff>
        </xdr:to>
        <xdr:sp macro="" textlink="">
          <xdr:nvSpPr>
            <xdr:cNvPr id="2364" name="Check Box 316" hidden="1">
              <a:extLst>
                <a:ext uri="{63B3BB69-23CF-44E3-9099-C40C66FF867C}">
                  <a14:compatExt spid="_x0000_s2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Khameleon 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37</xdr:row>
          <xdr:rowOff>38100</xdr:rowOff>
        </xdr:from>
        <xdr:to>
          <xdr:col>2</xdr:col>
          <xdr:colOff>279400</xdr:colOff>
          <xdr:row>37</xdr:row>
          <xdr:rowOff>203200</xdr:rowOff>
        </xdr:to>
        <xdr:sp macro="" textlink="">
          <xdr:nvSpPr>
            <xdr:cNvPr id="2365" name="Check Box 317" hidden="1">
              <a:extLst>
                <a:ext uri="{63B3BB69-23CF-44E3-9099-C40C66FF867C}">
                  <a14:compatExt spid="_x0000_s2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Security Commercial - AS400 CAN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dctmweb.johnsoncontrols.com/DocumentumAddon/retrieve?objectId=09015da886178d0d" TargetMode="External"/><Relationship Id="rId2" Type="http://schemas.openxmlformats.org/officeDocument/2006/relationships/hyperlink" Target="http://bepurchasing.cg.na.jci.com:8081/CommodityCode/CommodityCodeSearchAll.html" TargetMode="External"/><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trlProp" Target="../ctrlProps/ctrlProp1.xml"/><Relationship Id="rId6" Type="http://schemas.openxmlformats.org/officeDocument/2006/relationships/ctrlProp" Target="../ctrlProps/ctrlProp2.xml"/><Relationship Id="rId7" Type="http://schemas.openxmlformats.org/officeDocument/2006/relationships/ctrlProp" Target="../ctrlProps/ctrlProp3.xml"/><Relationship Id="rId8" Type="http://schemas.openxmlformats.org/officeDocument/2006/relationships/ctrlProp" Target="../ctrlProps/ctrlProp4.xml"/><Relationship Id="rId9" Type="http://schemas.openxmlformats.org/officeDocument/2006/relationships/ctrlProp" Target="../ctrlProps/ctrlProp5.xml"/><Relationship Id="rId10" Type="http://schemas.openxmlformats.org/officeDocument/2006/relationships/ctrlProp" Target="../ctrlProps/ctrlProp6.xml"/><Relationship Id="rId11" Type="http://schemas.openxmlformats.org/officeDocument/2006/relationships/ctrlProp" Target="../ctrlProps/ctrlProp7.xml"/><Relationship Id="rId12" Type="http://schemas.openxmlformats.org/officeDocument/2006/relationships/ctrlProp" Target="../ctrlProps/ctrlProp8.xml"/><Relationship Id="rId13" Type="http://schemas.openxmlformats.org/officeDocument/2006/relationships/ctrlProp" Target="../ctrlProps/ctrlProp9.xml"/><Relationship Id="rId14" Type="http://schemas.openxmlformats.org/officeDocument/2006/relationships/ctrlProp" Target="../ctrlProps/ctrlProp10.xml"/><Relationship Id="rId15" Type="http://schemas.openxmlformats.org/officeDocument/2006/relationships/ctrlProp" Target="../ctrlProps/ctrlProp11.xml"/><Relationship Id="rId16" Type="http://schemas.openxmlformats.org/officeDocument/2006/relationships/ctrlProp" Target="../ctrlProps/ctrlProp12.xml"/><Relationship Id="rId17" Type="http://schemas.openxmlformats.org/officeDocument/2006/relationships/ctrlProp" Target="../ctrlProps/ctrlProp13.xml"/><Relationship Id="rId18" Type="http://schemas.openxmlformats.org/officeDocument/2006/relationships/ctrlProp" Target="../ctrlProps/ctrlProp14.xml"/><Relationship Id="rId19" Type="http://schemas.openxmlformats.org/officeDocument/2006/relationships/ctrlProp" Target="../ctrlProps/ctrlProp15.xml"/><Relationship Id="rId30" Type="http://schemas.openxmlformats.org/officeDocument/2006/relationships/ctrlProp" Target="../ctrlProps/ctrlProp26.xml"/><Relationship Id="rId31" Type="http://schemas.openxmlformats.org/officeDocument/2006/relationships/ctrlProp" Target="../ctrlProps/ctrlProp27.xml"/><Relationship Id="rId32" Type="http://schemas.openxmlformats.org/officeDocument/2006/relationships/ctrlProp" Target="../ctrlProps/ctrlProp28.xml"/><Relationship Id="rId33" Type="http://schemas.openxmlformats.org/officeDocument/2006/relationships/ctrlProp" Target="../ctrlProps/ctrlProp29.xml"/><Relationship Id="rId34" Type="http://schemas.openxmlformats.org/officeDocument/2006/relationships/ctrlProp" Target="../ctrlProps/ctrlProp30.xml"/><Relationship Id="rId35" Type="http://schemas.openxmlformats.org/officeDocument/2006/relationships/ctrlProp" Target="../ctrlProps/ctrlProp31.xml"/><Relationship Id="rId36" Type="http://schemas.openxmlformats.org/officeDocument/2006/relationships/ctrlProp" Target="../ctrlProps/ctrlProp32.xml"/><Relationship Id="rId37" Type="http://schemas.openxmlformats.org/officeDocument/2006/relationships/ctrlProp" Target="../ctrlProps/ctrlProp33.xml"/><Relationship Id="rId38" Type="http://schemas.openxmlformats.org/officeDocument/2006/relationships/ctrlProp" Target="../ctrlProps/ctrlProp34.xml"/><Relationship Id="rId39" Type="http://schemas.openxmlformats.org/officeDocument/2006/relationships/ctrlProp" Target="../ctrlProps/ctrlProp35.xml"/><Relationship Id="rId50" Type="http://schemas.openxmlformats.org/officeDocument/2006/relationships/ctrlProp" Target="../ctrlProps/ctrlProp46.xml"/><Relationship Id="rId51" Type="http://schemas.openxmlformats.org/officeDocument/2006/relationships/ctrlProp" Target="../ctrlProps/ctrlProp47.xml"/><Relationship Id="rId52" Type="http://schemas.openxmlformats.org/officeDocument/2006/relationships/ctrlProp" Target="../ctrlProps/ctrlProp48.xml"/><Relationship Id="rId53" Type="http://schemas.openxmlformats.org/officeDocument/2006/relationships/ctrlProp" Target="../ctrlProps/ctrlProp49.xml"/><Relationship Id="rId54" Type="http://schemas.openxmlformats.org/officeDocument/2006/relationships/ctrlProp" Target="../ctrlProps/ctrlProp50.xml"/><Relationship Id="rId55" Type="http://schemas.openxmlformats.org/officeDocument/2006/relationships/ctrlProp" Target="../ctrlProps/ctrlProp51.xml"/><Relationship Id="rId56" Type="http://schemas.openxmlformats.org/officeDocument/2006/relationships/ctrlProp" Target="../ctrlProps/ctrlProp52.xml"/><Relationship Id="rId57" Type="http://schemas.openxmlformats.org/officeDocument/2006/relationships/ctrlProp" Target="../ctrlProps/ctrlProp53.xml"/><Relationship Id="rId58" Type="http://schemas.openxmlformats.org/officeDocument/2006/relationships/ctrlProp" Target="../ctrlProps/ctrlProp54.xml"/><Relationship Id="rId59" Type="http://schemas.openxmlformats.org/officeDocument/2006/relationships/ctrlProp" Target="../ctrlProps/ctrlProp55.xml"/><Relationship Id="rId70" Type="http://schemas.openxmlformats.org/officeDocument/2006/relationships/ctrlProp" Target="../ctrlProps/ctrlProp66.xml"/><Relationship Id="rId71" Type="http://schemas.openxmlformats.org/officeDocument/2006/relationships/ctrlProp" Target="../ctrlProps/ctrlProp67.xml"/><Relationship Id="rId72" Type="http://schemas.openxmlformats.org/officeDocument/2006/relationships/ctrlProp" Target="../ctrlProps/ctrlProp68.xml"/><Relationship Id="rId73" Type="http://schemas.openxmlformats.org/officeDocument/2006/relationships/ctrlProp" Target="../ctrlProps/ctrlProp69.xml"/><Relationship Id="rId74" Type="http://schemas.openxmlformats.org/officeDocument/2006/relationships/ctrlProp" Target="../ctrlProps/ctrlProp70.xml"/><Relationship Id="rId75" Type="http://schemas.openxmlformats.org/officeDocument/2006/relationships/ctrlProp" Target="../ctrlProps/ctrlProp71.xml"/><Relationship Id="rId76" Type="http://schemas.openxmlformats.org/officeDocument/2006/relationships/ctrlProp" Target="../ctrlProps/ctrlProp72.xml"/><Relationship Id="rId77" Type="http://schemas.openxmlformats.org/officeDocument/2006/relationships/ctrlProp" Target="../ctrlProps/ctrlProp73.xml"/><Relationship Id="rId78" Type="http://schemas.openxmlformats.org/officeDocument/2006/relationships/ctrlProp" Target="../ctrlProps/ctrlProp74.xml"/><Relationship Id="rId79" Type="http://schemas.openxmlformats.org/officeDocument/2006/relationships/ctrlProp" Target="../ctrlProps/ctrlProp75.xml"/><Relationship Id="rId20" Type="http://schemas.openxmlformats.org/officeDocument/2006/relationships/ctrlProp" Target="../ctrlProps/ctrlProp16.xml"/><Relationship Id="rId21" Type="http://schemas.openxmlformats.org/officeDocument/2006/relationships/ctrlProp" Target="../ctrlProps/ctrlProp17.xml"/><Relationship Id="rId22" Type="http://schemas.openxmlformats.org/officeDocument/2006/relationships/ctrlProp" Target="../ctrlProps/ctrlProp18.xml"/><Relationship Id="rId23" Type="http://schemas.openxmlformats.org/officeDocument/2006/relationships/ctrlProp" Target="../ctrlProps/ctrlProp19.xml"/><Relationship Id="rId24" Type="http://schemas.openxmlformats.org/officeDocument/2006/relationships/ctrlProp" Target="../ctrlProps/ctrlProp20.xml"/><Relationship Id="rId25" Type="http://schemas.openxmlformats.org/officeDocument/2006/relationships/ctrlProp" Target="../ctrlProps/ctrlProp21.xml"/><Relationship Id="rId26" Type="http://schemas.openxmlformats.org/officeDocument/2006/relationships/ctrlProp" Target="../ctrlProps/ctrlProp22.xml"/><Relationship Id="rId27" Type="http://schemas.openxmlformats.org/officeDocument/2006/relationships/ctrlProp" Target="../ctrlProps/ctrlProp23.xml"/><Relationship Id="rId28" Type="http://schemas.openxmlformats.org/officeDocument/2006/relationships/ctrlProp" Target="../ctrlProps/ctrlProp24.xml"/><Relationship Id="rId29" Type="http://schemas.openxmlformats.org/officeDocument/2006/relationships/ctrlProp" Target="../ctrlProps/ctrlProp25.xml"/><Relationship Id="rId40" Type="http://schemas.openxmlformats.org/officeDocument/2006/relationships/ctrlProp" Target="../ctrlProps/ctrlProp36.xml"/><Relationship Id="rId41" Type="http://schemas.openxmlformats.org/officeDocument/2006/relationships/ctrlProp" Target="../ctrlProps/ctrlProp37.xml"/><Relationship Id="rId42" Type="http://schemas.openxmlformats.org/officeDocument/2006/relationships/ctrlProp" Target="../ctrlProps/ctrlProp38.xml"/><Relationship Id="rId43" Type="http://schemas.openxmlformats.org/officeDocument/2006/relationships/ctrlProp" Target="../ctrlProps/ctrlProp39.xml"/><Relationship Id="rId44" Type="http://schemas.openxmlformats.org/officeDocument/2006/relationships/ctrlProp" Target="../ctrlProps/ctrlProp40.xml"/><Relationship Id="rId45" Type="http://schemas.openxmlformats.org/officeDocument/2006/relationships/ctrlProp" Target="../ctrlProps/ctrlProp41.xml"/><Relationship Id="rId46" Type="http://schemas.openxmlformats.org/officeDocument/2006/relationships/ctrlProp" Target="../ctrlProps/ctrlProp42.xml"/><Relationship Id="rId47" Type="http://schemas.openxmlformats.org/officeDocument/2006/relationships/ctrlProp" Target="../ctrlProps/ctrlProp43.xml"/><Relationship Id="rId48" Type="http://schemas.openxmlformats.org/officeDocument/2006/relationships/ctrlProp" Target="../ctrlProps/ctrlProp44.xml"/><Relationship Id="rId49" Type="http://schemas.openxmlformats.org/officeDocument/2006/relationships/ctrlProp" Target="../ctrlProps/ctrlProp45.xml"/><Relationship Id="rId60" Type="http://schemas.openxmlformats.org/officeDocument/2006/relationships/ctrlProp" Target="../ctrlProps/ctrlProp56.xml"/><Relationship Id="rId61" Type="http://schemas.openxmlformats.org/officeDocument/2006/relationships/ctrlProp" Target="../ctrlProps/ctrlProp57.xml"/><Relationship Id="rId62" Type="http://schemas.openxmlformats.org/officeDocument/2006/relationships/ctrlProp" Target="../ctrlProps/ctrlProp58.xml"/><Relationship Id="rId63" Type="http://schemas.openxmlformats.org/officeDocument/2006/relationships/ctrlProp" Target="../ctrlProps/ctrlProp59.xml"/><Relationship Id="rId64" Type="http://schemas.openxmlformats.org/officeDocument/2006/relationships/ctrlProp" Target="../ctrlProps/ctrlProp60.xml"/><Relationship Id="rId65" Type="http://schemas.openxmlformats.org/officeDocument/2006/relationships/ctrlProp" Target="../ctrlProps/ctrlProp61.xml"/><Relationship Id="rId66" Type="http://schemas.openxmlformats.org/officeDocument/2006/relationships/ctrlProp" Target="../ctrlProps/ctrlProp62.xml"/><Relationship Id="rId67" Type="http://schemas.openxmlformats.org/officeDocument/2006/relationships/ctrlProp" Target="../ctrlProps/ctrlProp63.xml"/><Relationship Id="rId68" Type="http://schemas.openxmlformats.org/officeDocument/2006/relationships/ctrlProp" Target="../ctrlProps/ctrlProp64.xml"/><Relationship Id="rId69" Type="http://schemas.openxmlformats.org/officeDocument/2006/relationships/ctrlProp" Target="../ctrlProps/ctrlProp65.xml"/><Relationship Id="rId80" Type="http://schemas.openxmlformats.org/officeDocument/2006/relationships/ctrlProp" Target="../ctrlProps/ctrlProp76.xml"/><Relationship Id="rId81" Type="http://schemas.openxmlformats.org/officeDocument/2006/relationships/ctrlProp" Target="../ctrlProps/ctrlProp77.xml"/><Relationship Id="rId82" Type="http://schemas.openxmlformats.org/officeDocument/2006/relationships/ctrlProp" Target="../ctrlProps/ctrlProp78.xml"/><Relationship Id="rId83" Type="http://schemas.openxmlformats.org/officeDocument/2006/relationships/ctrlProp" Target="../ctrlProps/ctrlProp79.xml"/><Relationship Id="rId84" Type="http://schemas.openxmlformats.org/officeDocument/2006/relationships/ctrlProp" Target="../ctrlProps/ctrlProp80.xml"/><Relationship Id="rId85" Type="http://schemas.openxmlformats.org/officeDocument/2006/relationships/ctrlProp" Target="../ctrlProps/ctrlProp81.xml"/><Relationship Id="rId86" Type="http://schemas.openxmlformats.org/officeDocument/2006/relationships/ctrlProp" Target="../ctrlProps/ctrlProp82.xml"/><Relationship Id="rId87" Type="http://schemas.openxmlformats.org/officeDocument/2006/relationships/ctrlProp" Target="../ctrlProps/ctrlProp83.xml"/><Relationship Id="rId88" Type="http://schemas.openxmlformats.org/officeDocument/2006/relationships/ctrlProp" Target="../ctrlProps/ctrlProp84.xml"/><Relationship Id="rId8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hyperlink" Target="mailto:CG-SupplierAddTeam@jci.com" TargetMode="External"/><Relationship Id="rId2" Type="http://schemas.openxmlformats.org/officeDocument/2006/relationships/hyperlink" Target="mailto:CG-SupplierAddTeam-ADTi@jci.com" TargetMode="External"/><Relationship Id="rId3" Type="http://schemas.openxmlformats.org/officeDocument/2006/relationships/hyperlink" Target="mailto:JCFS-Suppliers@jcifederal.com" TargetMode="External"/></Relationships>
</file>

<file path=xl/worksheets/_rels/sheet4.xml.rels><?xml version="1.0" encoding="UTF-8" standalone="yes"?>
<Relationships xmlns="http://schemas.openxmlformats.org/package/2006/relationships"><Relationship Id="rId106" Type="http://schemas.openxmlformats.org/officeDocument/2006/relationships/hyperlink" Target="http://en.wikipedia.org/wiki/British_Indian_Ocean_Territory" TargetMode="External"/><Relationship Id="rId107" Type="http://schemas.openxmlformats.org/officeDocument/2006/relationships/hyperlink" Target="http://en.wikipedia.org/wiki/Iraq" TargetMode="External"/><Relationship Id="rId108" Type="http://schemas.openxmlformats.org/officeDocument/2006/relationships/hyperlink" Target="http://en.wikipedia.org/wiki/Iran" TargetMode="External"/><Relationship Id="rId109" Type="http://schemas.openxmlformats.org/officeDocument/2006/relationships/hyperlink" Target="http://en.wikipedia.org/wiki/Iceland" TargetMode="External"/><Relationship Id="rId70" Type="http://schemas.openxmlformats.org/officeDocument/2006/relationships/hyperlink" Target="http://en.wikipedia.org/wiki/Finland" TargetMode="External"/><Relationship Id="rId71" Type="http://schemas.openxmlformats.org/officeDocument/2006/relationships/hyperlink" Target="http://en.wikipedia.org/wiki/Fiji" TargetMode="External"/><Relationship Id="rId72" Type="http://schemas.openxmlformats.org/officeDocument/2006/relationships/hyperlink" Target="http://en.wikipedia.org/wiki/Falkland_Islands" TargetMode="External"/><Relationship Id="rId73" Type="http://schemas.openxmlformats.org/officeDocument/2006/relationships/hyperlink" Target="http://en.wikipedia.org/wiki/Federated_States_of_Micronesia" TargetMode="External"/><Relationship Id="rId74" Type="http://schemas.openxmlformats.org/officeDocument/2006/relationships/hyperlink" Target="http://en.wikipedia.org/wiki/Faroe_Islands" TargetMode="External"/><Relationship Id="rId75" Type="http://schemas.openxmlformats.org/officeDocument/2006/relationships/hyperlink" Target="http://en.wikipedia.org/wiki/France" TargetMode="External"/><Relationship Id="rId76" Type="http://schemas.openxmlformats.org/officeDocument/2006/relationships/hyperlink" Target="http://en.wikipedia.org/wiki/Gabon" TargetMode="External"/><Relationship Id="rId77" Type="http://schemas.openxmlformats.org/officeDocument/2006/relationships/hyperlink" Target="http://en.wikipedia.org/wiki/United_Kingdom" TargetMode="External"/><Relationship Id="rId78" Type="http://schemas.openxmlformats.org/officeDocument/2006/relationships/hyperlink" Target="http://en.wikipedia.org/wiki/Grenada" TargetMode="External"/><Relationship Id="rId79" Type="http://schemas.openxmlformats.org/officeDocument/2006/relationships/hyperlink" Target="http://en.wikipedia.org/wiki/Georgia_(country)" TargetMode="External"/><Relationship Id="rId170" Type="http://schemas.openxmlformats.org/officeDocument/2006/relationships/hyperlink" Target="http://en.wikipedia.org/wiki/Niue" TargetMode="External"/><Relationship Id="rId171" Type="http://schemas.openxmlformats.org/officeDocument/2006/relationships/hyperlink" Target="http://en.wikipedia.org/wiki/New_Zealand" TargetMode="External"/><Relationship Id="rId172" Type="http://schemas.openxmlformats.org/officeDocument/2006/relationships/hyperlink" Target="http://en.wikipedia.org/wiki/Oman" TargetMode="External"/><Relationship Id="rId173" Type="http://schemas.openxmlformats.org/officeDocument/2006/relationships/hyperlink" Target="http://en.wikipedia.org/wiki/Panama" TargetMode="External"/><Relationship Id="rId174" Type="http://schemas.openxmlformats.org/officeDocument/2006/relationships/hyperlink" Target="http://en.wikipedia.org/wiki/Peru" TargetMode="External"/><Relationship Id="rId175" Type="http://schemas.openxmlformats.org/officeDocument/2006/relationships/hyperlink" Target="http://en.wikipedia.org/wiki/French_Polynesia" TargetMode="External"/><Relationship Id="rId176" Type="http://schemas.openxmlformats.org/officeDocument/2006/relationships/hyperlink" Target="http://en.wikipedia.org/wiki/Papua_New_Guinea" TargetMode="External"/><Relationship Id="rId177" Type="http://schemas.openxmlformats.org/officeDocument/2006/relationships/hyperlink" Target="http://en.wikipedia.org/wiki/Philippines" TargetMode="External"/><Relationship Id="rId178" Type="http://schemas.openxmlformats.org/officeDocument/2006/relationships/hyperlink" Target="http://en.wikipedia.org/wiki/Pakistan" TargetMode="External"/><Relationship Id="rId179" Type="http://schemas.openxmlformats.org/officeDocument/2006/relationships/hyperlink" Target="http://en.wikipedia.org/wiki/Poland" TargetMode="External"/><Relationship Id="rId10" Type="http://schemas.openxmlformats.org/officeDocument/2006/relationships/hyperlink" Target="http://en.wikipedia.org/wiki/Argentina" TargetMode="External"/><Relationship Id="rId11" Type="http://schemas.openxmlformats.org/officeDocument/2006/relationships/hyperlink" Target="http://en.wikipedia.org/wiki/American_Samoa" TargetMode="External"/><Relationship Id="rId12" Type="http://schemas.openxmlformats.org/officeDocument/2006/relationships/hyperlink" Target="http://en.wikipedia.org/wiki/Austria" TargetMode="External"/><Relationship Id="rId13" Type="http://schemas.openxmlformats.org/officeDocument/2006/relationships/hyperlink" Target="http://en.wikipedia.org/wiki/Australia" TargetMode="External"/><Relationship Id="rId14" Type="http://schemas.openxmlformats.org/officeDocument/2006/relationships/hyperlink" Target="http://en.wikipedia.org/wiki/Aruba" TargetMode="External"/><Relationship Id="rId15" Type="http://schemas.openxmlformats.org/officeDocument/2006/relationships/hyperlink" Target="http://en.wikipedia.org/wiki/%C3%85land_Islands" TargetMode="External"/><Relationship Id="rId16" Type="http://schemas.openxmlformats.org/officeDocument/2006/relationships/hyperlink" Target="http://en.wikipedia.org/wiki/Azerbaijan" TargetMode="External"/><Relationship Id="rId17" Type="http://schemas.openxmlformats.org/officeDocument/2006/relationships/hyperlink" Target="http://en.wikipedia.org/wiki/Bosnia_and_Herzegovina" TargetMode="External"/><Relationship Id="rId18" Type="http://schemas.openxmlformats.org/officeDocument/2006/relationships/hyperlink" Target="http://en.wikipedia.org/wiki/Barbados" TargetMode="External"/><Relationship Id="rId19" Type="http://schemas.openxmlformats.org/officeDocument/2006/relationships/hyperlink" Target="http://en.wikipedia.org/wiki/Bangladesh" TargetMode="External"/><Relationship Id="rId110" Type="http://schemas.openxmlformats.org/officeDocument/2006/relationships/hyperlink" Target="http://en.wikipedia.org/wiki/Italy" TargetMode="External"/><Relationship Id="rId111" Type="http://schemas.openxmlformats.org/officeDocument/2006/relationships/hyperlink" Target="http://en.wikipedia.org/wiki/Jersey" TargetMode="External"/><Relationship Id="rId112" Type="http://schemas.openxmlformats.org/officeDocument/2006/relationships/hyperlink" Target="http://en.wikipedia.org/wiki/Jamaica" TargetMode="External"/><Relationship Id="rId113" Type="http://schemas.openxmlformats.org/officeDocument/2006/relationships/hyperlink" Target="http://en.wikipedia.org/wiki/Jordan" TargetMode="External"/><Relationship Id="rId114" Type="http://schemas.openxmlformats.org/officeDocument/2006/relationships/hyperlink" Target="http://en.wikipedia.org/wiki/Japan" TargetMode="External"/><Relationship Id="rId115" Type="http://schemas.openxmlformats.org/officeDocument/2006/relationships/hyperlink" Target="http://en.wikipedia.org/wiki/Kenya" TargetMode="External"/><Relationship Id="rId116" Type="http://schemas.openxmlformats.org/officeDocument/2006/relationships/hyperlink" Target="http://en.wikipedia.org/wiki/Kyrgyzstan" TargetMode="External"/><Relationship Id="rId117" Type="http://schemas.openxmlformats.org/officeDocument/2006/relationships/hyperlink" Target="http://en.wikipedia.org/wiki/Cambodia" TargetMode="External"/><Relationship Id="rId118" Type="http://schemas.openxmlformats.org/officeDocument/2006/relationships/hyperlink" Target="http://en.wikipedia.org/wiki/Kiribati" TargetMode="External"/><Relationship Id="rId119" Type="http://schemas.openxmlformats.org/officeDocument/2006/relationships/hyperlink" Target="http://en.wikipedia.org/wiki/Comoros" TargetMode="External"/><Relationship Id="rId200" Type="http://schemas.openxmlformats.org/officeDocument/2006/relationships/hyperlink" Target="http://en.wikipedia.org/wiki/Slovenia" TargetMode="External"/><Relationship Id="rId201" Type="http://schemas.openxmlformats.org/officeDocument/2006/relationships/hyperlink" Target="http://en.wikipedia.org/wiki/Svalbard_and_Jan_Mayen" TargetMode="External"/><Relationship Id="rId202" Type="http://schemas.openxmlformats.org/officeDocument/2006/relationships/hyperlink" Target="http://en.wikipedia.org/wiki/Slovakia" TargetMode="External"/><Relationship Id="rId203" Type="http://schemas.openxmlformats.org/officeDocument/2006/relationships/hyperlink" Target="http://en.wikipedia.org/wiki/Sierra_Leone" TargetMode="External"/><Relationship Id="rId204" Type="http://schemas.openxmlformats.org/officeDocument/2006/relationships/hyperlink" Target="http://en.wikipedia.org/wiki/San_Marino" TargetMode="External"/><Relationship Id="rId205" Type="http://schemas.openxmlformats.org/officeDocument/2006/relationships/hyperlink" Target="http://en.wikipedia.org/wiki/Senegal" TargetMode="External"/><Relationship Id="rId206" Type="http://schemas.openxmlformats.org/officeDocument/2006/relationships/hyperlink" Target="http://en.wikipedia.org/wiki/Somalia" TargetMode="External"/><Relationship Id="rId207" Type="http://schemas.openxmlformats.org/officeDocument/2006/relationships/hyperlink" Target="http://en.wikipedia.org/wiki/Suriname" TargetMode="External"/><Relationship Id="rId208" Type="http://schemas.openxmlformats.org/officeDocument/2006/relationships/hyperlink" Target="http://en.wikipedia.org/wiki/South_Sudan" TargetMode="External"/><Relationship Id="rId209" Type="http://schemas.openxmlformats.org/officeDocument/2006/relationships/hyperlink" Target="http://en.wikipedia.org/wiki/S%C3%A3o_Tom%C3%A9_and_Pr%C3%ADncipe" TargetMode="External"/><Relationship Id="rId1" Type="http://schemas.openxmlformats.org/officeDocument/2006/relationships/hyperlink" Target="http://en.wikipedia.org/wiki/Andorra" TargetMode="External"/><Relationship Id="rId2" Type="http://schemas.openxmlformats.org/officeDocument/2006/relationships/hyperlink" Target="http://en.wikipedia.org/wiki/United_Arab_Emirates" TargetMode="External"/><Relationship Id="rId3" Type="http://schemas.openxmlformats.org/officeDocument/2006/relationships/hyperlink" Target="http://en.wikipedia.org/wiki/Afghanistan" TargetMode="External"/><Relationship Id="rId4" Type="http://schemas.openxmlformats.org/officeDocument/2006/relationships/hyperlink" Target="http://en.wikipedia.org/wiki/Antigua_and_Barbuda" TargetMode="External"/><Relationship Id="rId5" Type="http://schemas.openxmlformats.org/officeDocument/2006/relationships/hyperlink" Target="http://en.wikipedia.org/wiki/Anguilla" TargetMode="External"/><Relationship Id="rId6" Type="http://schemas.openxmlformats.org/officeDocument/2006/relationships/hyperlink" Target="http://en.wikipedia.org/wiki/Albania" TargetMode="External"/><Relationship Id="rId7" Type="http://schemas.openxmlformats.org/officeDocument/2006/relationships/hyperlink" Target="http://en.wikipedia.org/wiki/Armenia" TargetMode="External"/><Relationship Id="rId8" Type="http://schemas.openxmlformats.org/officeDocument/2006/relationships/hyperlink" Target="http://en.wikipedia.org/wiki/Angola" TargetMode="External"/><Relationship Id="rId9" Type="http://schemas.openxmlformats.org/officeDocument/2006/relationships/hyperlink" Target="http://en.wikipedia.org/wiki/Antarctica" TargetMode="External"/><Relationship Id="rId80" Type="http://schemas.openxmlformats.org/officeDocument/2006/relationships/hyperlink" Target="http://en.wikipedia.org/wiki/French_Guiana" TargetMode="External"/><Relationship Id="rId81" Type="http://schemas.openxmlformats.org/officeDocument/2006/relationships/hyperlink" Target="http://en.wikipedia.org/wiki/Guernsey" TargetMode="External"/><Relationship Id="rId82" Type="http://schemas.openxmlformats.org/officeDocument/2006/relationships/hyperlink" Target="http://en.wikipedia.org/wiki/Ghana" TargetMode="External"/><Relationship Id="rId83" Type="http://schemas.openxmlformats.org/officeDocument/2006/relationships/hyperlink" Target="http://en.wikipedia.org/wiki/Gibraltar" TargetMode="External"/><Relationship Id="rId84" Type="http://schemas.openxmlformats.org/officeDocument/2006/relationships/hyperlink" Target="http://en.wikipedia.org/wiki/Greenland" TargetMode="External"/><Relationship Id="rId85" Type="http://schemas.openxmlformats.org/officeDocument/2006/relationships/hyperlink" Target="http://en.wikipedia.org/wiki/The_Gambia" TargetMode="External"/><Relationship Id="rId86" Type="http://schemas.openxmlformats.org/officeDocument/2006/relationships/hyperlink" Target="http://en.wikipedia.org/wiki/Guinea" TargetMode="External"/><Relationship Id="rId87" Type="http://schemas.openxmlformats.org/officeDocument/2006/relationships/hyperlink" Target="http://en.wikipedia.org/wiki/Guadeloupe" TargetMode="External"/><Relationship Id="rId88" Type="http://schemas.openxmlformats.org/officeDocument/2006/relationships/hyperlink" Target="http://en.wikipedia.org/wiki/Equatorial_Guinea" TargetMode="External"/><Relationship Id="rId89" Type="http://schemas.openxmlformats.org/officeDocument/2006/relationships/hyperlink" Target="http://en.wikipedia.org/wiki/Greece" TargetMode="External"/><Relationship Id="rId180" Type="http://schemas.openxmlformats.org/officeDocument/2006/relationships/hyperlink" Target="http://en.wikipedia.org/wiki/Saint_Pierre_and_Miquelon" TargetMode="External"/><Relationship Id="rId181" Type="http://schemas.openxmlformats.org/officeDocument/2006/relationships/hyperlink" Target="http://en.wikipedia.org/wiki/Pitcairn_Islands" TargetMode="External"/><Relationship Id="rId182" Type="http://schemas.openxmlformats.org/officeDocument/2006/relationships/hyperlink" Target="http://en.wikipedia.org/wiki/Puerto_Rico" TargetMode="External"/><Relationship Id="rId183" Type="http://schemas.openxmlformats.org/officeDocument/2006/relationships/hyperlink" Target="http://en.wikipedia.org/wiki/State_of_Palestine" TargetMode="External"/><Relationship Id="rId184" Type="http://schemas.openxmlformats.org/officeDocument/2006/relationships/hyperlink" Target="http://en.wikipedia.org/wiki/Portugal" TargetMode="External"/><Relationship Id="rId185" Type="http://schemas.openxmlformats.org/officeDocument/2006/relationships/hyperlink" Target="http://en.wikipedia.org/wiki/Palau" TargetMode="External"/><Relationship Id="rId186" Type="http://schemas.openxmlformats.org/officeDocument/2006/relationships/hyperlink" Target="http://en.wikipedia.org/wiki/Paraguay" TargetMode="External"/><Relationship Id="rId187" Type="http://schemas.openxmlformats.org/officeDocument/2006/relationships/hyperlink" Target="http://en.wikipedia.org/wiki/Qatar" TargetMode="External"/><Relationship Id="rId188" Type="http://schemas.openxmlformats.org/officeDocument/2006/relationships/hyperlink" Target="http://en.wikipedia.org/wiki/R%C3%A9union" TargetMode="External"/><Relationship Id="rId189" Type="http://schemas.openxmlformats.org/officeDocument/2006/relationships/hyperlink" Target="http://en.wikipedia.org/wiki/Romania" TargetMode="External"/><Relationship Id="rId20" Type="http://schemas.openxmlformats.org/officeDocument/2006/relationships/hyperlink" Target="http://en.wikipedia.org/wiki/Belgium" TargetMode="External"/><Relationship Id="rId21" Type="http://schemas.openxmlformats.org/officeDocument/2006/relationships/hyperlink" Target="http://en.wikipedia.org/wiki/Burkina_Faso" TargetMode="External"/><Relationship Id="rId22" Type="http://schemas.openxmlformats.org/officeDocument/2006/relationships/hyperlink" Target="http://en.wikipedia.org/wiki/Bulgaria" TargetMode="External"/><Relationship Id="rId23" Type="http://schemas.openxmlformats.org/officeDocument/2006/relationships/hyperlink" Target="http://en.wikipedia.org/wiki/Bahrain" TargetMode="External"/><Relationship Id="rId24" Type="http://schemas.openxmlformats.org/officeDocument/2006/relationships/hyperlink" Target="http://en.wikipedia.org/wiki/Burundi" TargetMode="External"/><Relationship Id="rId25" Type="http://schemas.openxmlformats.org/officeDocument/2006/relationships/hyperlink" Target="http://en.wikipedia.org/wiki/Benin" TargetMode="External"/><Relationship Id="rId26" Type="http://schemas.openxmlformats.org/officeDocument/2006/relationships/hyperlink" Target="http://en.wikipedia.org/wiki/Saint_Barth%C3%A9lemy" TargetMode="External"/><Relationship Id="rId27" Type="http://schemas.openxmlformats.org/officeDocument/2006/relationships/hyperlink" Target="http://en.wikipedia.org/wiki/Bermuda" TargetMode="External"/><Relationship Id="rId28" Type="http://schemas.openxmlformats.org/officeDocument/2006/relationships/hyperlink" Target="http://en.wikipedia.org/wiki/Brunei" TargetMode="External"/><Relationship Id="rId29" Type="http://schemas.openxmlformats.org/officeDocument/2006/relationships/hyperlink" Target="http://en.wikipedia.org/wiki/Bolivia" TargetMode="External"/><Relationship Id="rId120" Type="http://schemas.openxmlformats.org/officeDocument/2006/relationships/hyperlink" Target="http://en.wikipedia.org/wiki/Saint_Kitts_and_Nevis" TargetMode="External"/><Relationship Id="rId121" Type="http://schemas.openxmlformats.org/officeDocument/2006/relationships/hyperlink" Target="http://en.wikipedia.org/wiki/North_Korea" TargetMode="External"/><Relationship Id="rId122" Type="http://schemas.openxmlformats.org/officeDocument/2006/relationships/hyperlink" Target="http://en.wikipedia.org/wiki/South_Korea" TargetMode="External"/><Relationship Id="rId123" Type="http://schemas.openxmlformats.org/officeDocument/2006/relationships/hyperlink" Target="http://en.wikipedia.org/wiki/Kuwait" TargetMode="External"/><Relationship Id="rId124" Type="http://schemas.openxmlformats.org/officeDocument/2006/relationships/hyperlink" Target="http://en.wikipedia.org/wiki/Cayman_Islands" TargetMode="External"/><Relationship Id="rId125" Type="http://schemas.openxmlformats.org/officeDocument/2006/relationships/hyperlink" Target="http://en.wikipedia.org/wiki/Kazakhstan" TargetMode="External"/><Relationship Id="rId126" Type="http://schemas.openxmlformats.org/officeDocument/2006/relationships/hyperlink" Target="http://en.wikipedia.org/wiki/Laos" TargetMode="External"/><Relationship Id="rId127" Type="http://schemas.openxmlformats.org/officeDocument/2006/relationships/hyperlink" Target="http://en.wikipedia.org/wiki/Lebanon" TargetMode="External"/><Relationship Id="rId128" Type="http://schemas.openxmlformats.org/officeDocument/2006/relationships/hyperlink" Target="http://en.wikipedia.org/wiki/Saint_Lucia" TargetMode="External"/><Relationship Id="rId129" Type="http://schemas.openxmlformats.org/officeDocument/2006/relationships/hyperlink" Target="http://en.wikipedia.org/wiki/Liechtenstein" TargetMode="External"/><Relationship Id="rId210" Type="http://schemas.openxmlformats.org/officeDocument/2006/relationships/hyperlink" Target="http://en.wikipedia.org/wiki/El_Salvador" TargetMode="External"/><Relationship Id="rId211" Type="http://schemas.openxmlformats.org/officeDocument/2006/relationships/hyperlink" Target="http://en.wikipedia.org/wiki/Sint_Maarten" TargetMode="External"/><Relationship Id="rId212" Type="http://schemas.openxmlformats.org/officeDocument/2006/relationships/hyperlink" Target="http://en.wikipedia.org/wiki/Syria" TargetMode="External"/><Relationship Id="rId213" Type="http://schemas.openxmlformats.org/officeDocument/2006/relationships/hyperlink" Target="http://en.wikipedia.org/wiki/Swaziland" TargetMode="External"/><Relationship Id="rId214" Type="http://schemas.openxmlformats.org/officeDocument/2006/relationships/hyperlink" Target="http://en.wikipedia.org/wiki/Turks_and_Caicos_Islands" TargetMode="External"/><Relationship Id="rId215" Type="http://schemas.openxmlformats.org/officeDocument/2006/relationships/hyperlink" Target="http://en.wikipedia.org/wiki/Chad" TargetMode="External"/><Relationship Id="rId216" Type="http://schemas.openxmlformats.org/officeDocument/2006/relationships/hyperlink" Target="http://en.wikipedia.org/wiki/French_Southern_and_Antarctic_Lands" TargetMode="External"/><Relationship Id="rId217" Type="http://schemas.openxmlformats.org/officeDocument/2006/relationships/hyperlink" Target="http://en.wikipedia.org/wiki/Togo" TargetMode="External"/><Relationship Id="rId218" Type="http://schemas.openxmlformats.org/officeDocument/2006/relationships/hyperlink" Target="http://en.wikipedia.org/wiki/Thailand" TargetMode="External"/><Relationship Id="rId219" Type="http://schemas.openxmlformats.org/officeDocument/2006/relationships/hyperlink" Target="http://en.wikipedia.org/wiki/Tajikistan" TargetMode="External"/><Relationship Id="rId90" Type="http://schemas.openxmlformats.org/officeDocument/2006/relationships/hyperlink" Target="http://en.wikipedia.org/wiki/South_Georgia_and_the_South_Sandwich_Islands" TargetMode="External"/><Relationship Id="rId91" Type="http://schemas.openxmlformats.org/officeDocument/2006/relationships/hyperlink" Target="http://en.wikipedia.org/wiki/Guatemala" TargetMode="External"/><Relationship Id="rId92" Type="http://schemas.openxmlformats.org/officeDocument/2006/relationships/hyperlink" Target="http://en.wikipedia.org/wiki/Guam" TargetMode="External"/><Relationship Id="rId93" Type="http://schemas.openxmlformats.org/officeDocument/2006/relationships/hyperlink" Target="http://en.wikipedia.org/wiki/Guinea-Bissau" TargetMode="External"/><Relationship Id="rId94" Type="http://schemas.openxmlformats.org/officeDocument/2006/relationships/hyperlink" Target="http://en.wikipedia.org/wiki/Guyana" TargetMode="External"/><Relationship Id="rId95" Type="http://schemas.openxmlformats.org/officeDocument/2006/relationships/hyperlink" Target="http://en.wikipedia.org/wiki/Hong_Kong" TargetMode="External"/><Relationship Id="rId96" Type="http://schemas.openxmlformats.org/officeDocument/2006/relationships/hyperlink" Target="http://en.wikipedia.org/wiki/Heard_Island_and_McDonald_Islands" TargetMode="External"/><Relationship Id="rId97" Type="http://schemas.openxmlformats.org/officeDocument/2006/relationships/hyperlink" Target="http://en.wikipedia.org/wiki/Honduras" TargetMode="External"/><Relationship Id="rId98" Type="http://schemas.openxmlformats.org/officeDocument/2006/relationships/hyperlink" Target="http://en.wikipedia.org/wiki/Croatia" TargetMode="External"/><Relationship Id="rId99" Type="http://schemas.openxmlformats.org/officeDocument/2006/relationships/hyperlink" Target="http://en.wikipedia.org/wiki/Haiti" TargetMode="External"/><Relationship Id="rId190" Type="http://schemas.openxmlformats.org/officeDocument/2006/relationships/hyperlink" Target="http://en.wikipedia.org/wiki/Serbia" TargetMode="External"/><Relationship Id="rId191" Type="http://schemas.openxmlformats.org/officeDocument/2006/relationships/hyperlink" Target="http://en.wikipedia.org/wiki/Russia" TargetMode="External"/><Relationship Id="rId192" Type="http://schemas.openxmlformats.org/officeDocument/2006/relationships/hyperlink" Target="http://en.wikipedia.org/wiki/Rwanda" TargetMode="External"/><Relationship Id="rId193" Type="http://schemas.openxmlformats.org/officeDocument/2006/relationships/hyperlink" Target="http://en.wikipedia.org/wiki/Saudi_Arabia" TargetMode="External"/><Relationship Id="rId194" Type="http://schemas.openxmlformats.org/officeDocument/2006/relationships/hyperlink" Target="http://en.wikipedia.org/wiki/Solomon_Islands" TargetMode="External"/><Relationship Id="rId195" Type="http://schemas.openxmlformats.org/officeDocument/2006/relationships/hyperlink" Target="http://en.wikipedia.org/wiki/Seychelles" TargetMode="External"/><Relationship Id="rId196" Type="http://schemas.openxmlformats.org/officeDocument/2006/relationships/hyperlink" Target="http://en.wikipedia.org/wiki/Sudan" TargetMode="External"/><Relationship Id="rId197" Type="http://schemas.openxmlformats.org/officeDocument/2006/relationships/hyperlink" Target="http://en.wikipedia.org/wiki/Sweden" TargetMode="External"/><Relationship Id="rId198" Type="http://schemas.openxmlformats.org/officeDocument/2006/relationships/hyperlink" Target="http://en.wikipedia.org/wiki/Singapore" TargetMode="External"/><Relationship Id="rId199" Type="http://schemas.openxmlformats.org/officeDocument/2006/relationships/hyperlink" Target="http://en.wikipedia.org/wiki/Saint_Helena,_Ascension_and_Tristan_da_Cunha" TargetMode="External"/><Relationship Id="rId30" Type="http://schemas.openxmlformats.org/officeDocument/2006/relationships/hyperlink" Target="http://en.wikipedia.org/wiki/Caribbean_Netherlands" TargetMode="External"/><Relationship Id="rId31" Type="http://schemas.openxmlformats.org/officeDocument/2006/relationships/hyperlink" Target="http://en.wikipedia.org/wiki/Brazil" TargetMode="External"/><Relationship Id="rId32" Type="http://schemas.openxmlformats.org/officeDocument/2006/relationships/hyperlink" Target="http://en.wikipedia.org/wiki/The_Bahamas" TargetMode="External"/><Relationship Id="rId33" Type="http://schemas.openxmlformats.org/officeDocument/2006/relationships/hyperlink" Target="http://en.wikipedia.org/wiki/Bhutan" TargetMode="External"/><Relationship Id="rId34" Type="http://schemas.openxmlformats.org/officeDocument/2006/relationships/hyperlink" Target="http://en.wikipedia.org/wiki/Bouvet_Island" TargetMode="External"/><Relationship Id="rId35" Type="http://schemas.openxmlformats.org/officeDocument/2006/relationships/hyperlink" Target="http://en.wikipedia.org/wiki/Botswana" TargetMode="External"/><Relationship Id="rId36" Type="http://schemas.openxmlformats.org/officeDocument/2006/relationships/hyperlink" Target="http://en.wikipedia.org/wiki/Belarus" TargetMode="External"/><Relationship Id="rId37" Type="http://schemas.openxmlformats.org/officeDocument/2006/relationships/hyperlink" Target="http://en.wikipedia.org/wiki/Belize" TargetMode="External"/><Relationship Id="rId38" Type="http://schemas.openxmlformats.org/officeDocument/2006/relationships/hyperlink" Target="http://en.wikipedia.org/wiki/Canada" TargetMode="External"/><Relationship Id="rId39" Type="http://schemas.openxmlformats.org/officeDocument/2006/relationships/hyperlink" Target="http://en.wikipedia.org/wiki/Cocos_(Keeling)_Islands" TargetMode="External"/><Relationship Id="rId130" Type="http://schemas.openxmlformats.org/officeDocument/2006/relationships/hyperlink" Target="http://en.wikipedia.org/wiki/Sri_Lanka" TargetMode="External"/><Relationship Id="rId131" Type="http://schemas.openxmlformats.org/officeDocument/2006/relationships/hyperlink" Target="http://en.wikipedia.org/wiki/Liberia" TargetMode="External"/><Relationship Id="rId132" Type="http://schemas.openxmlformats.org/officeDocument/2006/relationships/hyperlink" Target="http://en.wikipedia.org/wiki/Lesotho" TargetMode="External"/><Relationship Id="rId133" Type="http://schemas.openxmlformats.org/officeDocument/2006/relationships/hyperlink" Target="http://en.wikipedia.org/wiki/Lithuania" TargetMode="External"/><Relationship Id="rId220" Type="http://schemas.openxmlformats.org/officeDocument/2006/relationships/hyperlink" Target="http://en.wikipedia.org/wiki/Tokelau" TargetMode="External"/><Relationship Id="rId221" Type="http://schemas.openxmlformats.org/officeDocument/2006/relationships/hyperlink" Target="http://en.wikipedia.org/wiki/East_Timor" TargetMode="External"/><Relationship Id="rId222" Type="http://schemas.openxmlformats.org/officeDocument/2006/relationships/hyperlink" Target="http://en.wikipedia.org/wiki/Turkmenistan" TargetMode="External"/><Relationship Id="rId223" Type="http://schemas.openxmlformats.org/officeDocument/2006/relationships/hyperlink" Target="http://en.wikipedia.org/wiki/Tunisia" TargetMode="External"/><Relationship Id="rId224" Type="http://schemas.openxmlformats.org/officeDocument/2006/relationships/hyperlink" Target="http://en.wikipedia.org/wiki/Tonga" TargetMode="External"/><Relationship Id="rId225" Type="http://schemas.openxmlformats.org/officeDocument/2006/relationships/hyperlink" Target="http://en.wikipedia.org/wiki/Turkey" TargetMode="External"/><Relationship Id="rId226" Type="http://schemas.openxmlformats.org/officeDocument/2006/relationships/hyperlink" Target="http://en.wikipedia.org/wiki/Trinidad_and_Tobago" TargetMode="External"/><Relationship Id="rId227" Type="http://schemas.openxmlformats.org/officeDocument/2006/relationships/hyperlink" Target="http://en.wikipedia.org/wiki/Tuvalu" TargetMode="External"/><Relationship Id="rId228" Type="http://schemas.openxmlformats.org/officeDocument/2006/relationships/hyperlink" Target="http://en.wikipedia.org/wiki/Taiwan" TargetMode="External"/><Relationship Id="rId229" Type="http://schemas.openxmlformats.org/officeDocument/2006/relationships/hyperlink" Target="http://en.wikipedia.org/wiki/Tanzania" TargetMode="External"/><Relationship Id="rId134" Type="http://schemas.openxmlformats.org/officeDocument/2006/relationships/hyperlink" Target="http://en.wikipedia.org/wiki/Luxembourg" TargetMode="External"/><Relationship Id="rId135" Type="http://schemas.openxmlformats.org/officeDocument/2006/relationships/hyperlink" Target="http://en.wikipedia.org/wiki/Latvia" TargetMode="External"/><Relationship Id="rId136" Type="http://schemas.openxmlformats.org/officeDocument/2006/relationships/hyperlink" Target="http://en.wikipedia.org/wiki/Libya" TargetMode="External"/><Relationship Id="rId137" Type="http://schemas.openxmlformats.org/officeDocument/2006/relationships/hyperlink" Target="http://en.wikipedia.org/wiki/Morocco" TargetMode="External"/><Relationship Id="rId138" Type="http://schemas.openxmlformats.org/officeDocument/2006/relationships/hyperlink" Target="http://en.wikipedia.org/wiki/Monaco" TargetMode="External"/><Relationship Id="rId139" Type="http://schemas.openxmlformats.org/officeDocument/2006/relationships/hyperlink" Target="http://en.wikipedia.org/wiki/Moldova" TargetMode="External"/><Relationship Id="rId40" Type="http://schemas.openxmlformats.org/officeDocument/2006/relationships/hyperlink" Target="http://en.wikipedia.org/wiki/Democratic_Republic_of_the_Congo" TargetMode="External"/><Relationship Id="rId41" Type="http://schemas.openxmlformats.org/officeDocument/2006/relationships/hyperlink" Target="http://en.wikipedia.org/wiki/Central_African_Republic" TargetMode="External"/><Relationship Id="rId42" Type="http://schemas.openxmlformats.org/officeDocument/2006/relationships/hyperlink" Target="http://en.wikipedia.org/wiki/Republic_of_the_Congo" TargetMode="External"/><Relationship Id="rId43" Type="http://schemas.openxmlformats.org/officeDocument/2006/relationships/hyperlink" Target="http://en.wikipedia.org/wiki/Switzerland" TargetMode="External"/><Relationship Id="rId44" Type="http://schemas.openxmlformats.org/officeDocument/2006/relationships/hyperlink" Target="http://en.wikipedia.org/wiki/C%C3%B4te_d%27Ivoire" TargetMode="External"/><Relationship Id="rId45" Type="http://schemas.openxmlformats.org/officeDocument/2006/relationships/hyperlink" Target="http://en.wikipedia.org/wiki/Cook_Islands" TargetMode="External"/><Relationship Id="rId46" Type="http://schemas.openxmlformats.org/officeDocument/2006/relationships/hyperlink" Target="http://en.wikipedia.org/wiki/Chile" TargetMode="External"/><Relationship Id="rId47" Type="http://schemas.openxmlformats.org/officeDocument/2006/relationships/hyperlink" Target="http://en.wikipedia.org/wiki/Cameroon" TargetMode="External"/><Relationship Id="rId48" Type="http://schemas.openxmlformats.org/officeDocument/2006/relationships/hyperlink" Target="http://en.wikipedia.org/wiki/China" TargetMode="External"/><Relationship Id="rId49" Type="http://schemas.openxmlformats.org/officeDocument/2006/relationships/hyperlink" Target="http://en.wikipedia.org/wiki/Colombia" TargetMode="External"/><Relationship Id="rId140" Type="http://schemas.openxmlformats.org/officeDocument/2006/relationships/hyperlink" Target="http://en.wikipedia.org/wiki/Montenegro" TargetMode="External"/><Relationship Id="rId141" Type="http://schemas.openxmlformats.org/officeDocument/2006/relationships/hyperlink" Target="http://en.wikipedia.org/wiki/Collectivity_of_Saint_Martin" TargetMode="External"/><Relationship Id="rId142" Type="http://schemas.openxmlformats.org/officeDocument/2006/relationships/hyperlink" Target="http://en.wikipedia.org/wiki/Madagascar" TargetMode="External"/><Relationship Id="rId143" Type="http://schemas.openxmlformats.org/officeDocument/2006/relationships/hyperlink" Target="http://en.wikipedia.org/wiki/Marshall_Islands" TargetMode="External"/><Relationship Id="rId144" Type="http://schemas.openxmlformats.org/officeDocument/2006/relationships/hyperlink" Target="http://en.wikipedia.org/wiki/Republic_of_Macedonia" TargetMode="External"/><Relationship Id="rId145" Type="http://schemas.openxmlformats.org/officeDocument/2006/relationships/hyperlink" Target="http://en.wikipedia.org/wiki/Mali" TargetMode="External"/><Relationship Id="rId146" Type="http://schemas.openxmlformats.org/officeDocument/2006/relationships/hyperlink" Target="http://en.wikipedia.org/wiki/Myanmar" TargetMode="External"/><Relationship Id="rId147" Type="http://schemas.openxmlformats.org/officeDocument/2006/relationships/hyperlink" Target="http://en.wikipedia.org/wiki/Mongolia" TargetMode="External"/><Relationship Id="rId148" Type="http://schemas.openxmlformats.org/officeDocument/2006/relationships/hyperlink" Target="http://en.wikipedia.org/wiki/Macau" TargetMode="External"/><Relationship Id="rId149" Type="http://schemas.openxmlformats.org/officeDocument/2006/relationships/hyperlink" Target="http://en.wikipedia.org/wiki/Northern_Mariana_Islands" TargetMode="External"/><Relationship Id="rId230" Type="http://schemas.openxmlformats.org/officeDocument/2006/relationships/hyperlink" Target="http://en.wikipedia.org/wiki/Ukraine" TargetMode="External"/><Relationship Id="rId231" Type="http://schemas.openxmlformats.org/officeDocument/2006/relationships/hyperlink" Target="http://en.wikipedia.org/wiki/Uganda" TargetMode="External"/><Relationship Id="rId232" Type="http://schemas.openxmlformats.org/officeDocument/2006/relationships/hyperlink" Target="http://en.wikipedia.org/wiki/United_States_Minor_Outlying_Islands" TargetMode="External"/><Relationship Id="rId233" Type="http://schemas.openxmlformats.org/officeDocument/2006/relationships/hyperlink" Target="http://en.wikipedia.org/wiki/United_States" TargetMode="External"/><Relationship Id="rId234" Type="http://schemas.openxmlformats.org/officeDocument/2006/relationships/hyperlink" Target="http://en.wikipedia.org/wiki/Uruguay" TargetMode="External"/><Relationship Id="rId235" Type="http://schemas.openxmlformats.org/officeDocument/2006/relationships/hyperlink" Target="http://en.wikipedia.org/wiki/Uzbekistan" TargetMode="External"/><Relationship Id="rId236" Type="http://schemas.openxmlformats.org/officeDocument/2006/relationships/hyperlink" Target="http://en.wikipedia.org/wiki/Vatican_City" TargetMode="External"/><Relationship Id="rId237" Type="http://schemas.openxmlformats.org/officeDocument/2006/relationships/hyperlink" Target="http://en.wikipedia.org/wiki/Saint_Vincent_and_the_Grenadines" TargetMode="External"/><Relationship Id="rId238" Type="http://schemas.openxmlformats.org/officeDocument/2006/relationships/hyperlink" Target="http://en.wikipedia.org/wiki/Venezuela" TargetMode="External"/><Relationship Id="rId239" Type="http://schemas.openxmlformats.org/officeDocument/2006/relationships/hyperlink" Target="http://en.wikipedia.org/wiki/British_Virgin_Islands" TargetMode="External"/><Relationship Id="rId50" Type="http://schemas.openxmlformats.org/officeDocument/2006/relationships/hyperlink" Target="http://en.wikipedia.org/wiki/Costa_Rica" TargetMode="External"/><Relationship Id="rId51" Type="http://schemas.openxmlformats.org/officeDocument/2006/relationships/hyperlink" Target="http://en.wikipedia.org/wiki/Cuba" TargetMode="External"/><Relationship Id="rId52" Type="http://schemas.openxmlformats.org/officeDocument/2006/relationships/hyperlink" Target="http://en.wikipedia.org/wiki/Cabo_Verde" TargetMode="External"/><Relationship Id="rId53" Type="http://schemas.openxmlformats.org/officeDocument/2006/relationships/hyperlink" Target="http://en.wikipedia.org/wiki/Cura%C3%A7ao" TargetMode="External"/><Relationship Id="rId54" Type="http://schemas.openxmlformats.org/officeDocument/2006/relationships/hyperlink" Target="http://en.wikipedia.org/wiki/Christmas_Island" TargetMode="External"/><Relationship Id="rId55" Type="http://schemas.openxmlformats.org/officeDocument/2006/relationships/hyperlink" Target="http://en.wikipedia.org/wiki/Cyprus" TargetMode="External"/><Relationship Id="rId56" Type="http://schemas.openxmlformats.org/officeDocument/2006/relationships/hyperlink" Target="http://en.wikipedia.org/wiki/Czech_Republic" TargetMode="External"/><Relationship Id="rId57" Type="http://schemas.openxmlformats.org/officeDocument/2006/relationships/hyperlink" Target="http://en.wikipedia.org/wiki/Germany" TargetMode="External"/><Relationship Id="rId58" Type="http://schemas.openxmlformats.org/officeDocument/2006/relationships/hyperlink" Target="http://en.wikipedia.org/wiki/Djibouti" TargetMode="External"/><Relationship Id="rId59" Type="http://schemas.openxmlformats.org/officeDocument/2006/relationships/hyperlink" Target="http://en.wikipedia.org/wiki/Denmark" TargetMode="External"/><Relationship Id="rId150" Type="http://schemas.openxmlformats.org/officeDocument/2006/relationships/hyperlink" Target="http://en.wikipedia.org/wiki/Martinique" TargetMode="External"/><Relationship Id="rId151" Type="http://schemas.openxmlformats.org/officeDocument/2006/relationships/hyperlink" Target="http://en.wikipedia.org/wiki/Mauritania" TargetMode="External"/><Relationship Id="rId152" Type="http://schemas.openxmlformats.org/officeDocument/2006/relationships/hyperlink" Target="http://en.wikipedia.org/wiki/Montserrat" TargetMode="External"/><Relationship Id="rId153" Type="http://schemas.openxmlformats.org/officeDocument/2006/relationships/hyperlink" Target="http://en.wikipedia.org/wiki/Malta" TargetMode="External"/><Relationship Id="rId154" Type="http://schemas.openxmlformats.org/officeDocument/2006/relationships/hyperlink" Target="http://en.wikipedia.org/wiki/Mauritius" TargetMode="External"/><Relationship Id="rId155" Type="http://schemas.openxmlformats.org/officeDocument/2006/relationships/hyperlink" Target="http://en.wikipedia.org/wiki/Maldives" TargetMode="External"/><Relationship Id="rId156" Type="http://schemas.openxmlformats.org/officeDocument/2006/relationships/hyperlink" Target="http://en.wikipedia.org/wiki/Malawi" TargetMode="External"/><Relationship Id="rId157" Type="http://schemas.openxmlformats.org/officeDocument/2006/relationships/hyperlink" Target="http://en.wikipedia.org/wiki/Mexico" TargetMode="External"/><Relationship Id="rId158" Type="http://schemas.openxmlformats.org/officeDocument/2006/relationships/hyperlink" Target="http://en.wikipedia.org/wiki/Malaysia" TargetMode="External"/><Relationship Id="rId159" Type="http://schemas.openxmlformats.org/officeDocument/2006/relationships/hyperlink" Target="http://en.wikipedia.org/wiki/Mozambique" TargetMode="External"/><Relationship Id="rId240" Type="http://schemas.openxmlformats.org/officeDocument/2006/relationships/hyperlink" Target="http://en.wikipedia.org/wiki/United_States_Virgin_Islands" TargetMode="External"/><Relationship Id="rId241" Type="http://schemas.openxmlformats.org/officeDocument/2006/relationships/hyperlink" Target="http://en.wikipedia.org/wiki/Vietnam" TargetMode="External"/><Relationship Id="rId242" Type="http://schemas.openxmlformats.org/officeDocument/2006/relationships/hyperlink" Target="http://en.wikipedia.org/wiki/Vanuatu" TargetMode="External"/><Relationship Id="rId243" Type="http://schemas.openxmlformats.org/officeDocument/2006/relationships/hyperlink" Target="http://en.wikipedia.org/wiki/Wallis_and_Futuna" TargetMode="External"/><Relationship Id="rId244" Type="http://schemas.openxmlformats.org/officeDocument/2006/relationships/hyperlink" Target="http://en.wikipedia.org/wiki/Samoa" TargetMode="External"/><Relationship Id="rId245" Type="http://schemas.openxmlformats.org/officeDocument/2006/relationships/hyperlink" Target="http://en.wikipedia.org/wiki/Yemen" TargetMode="External"/><Relationship Id="rId246" Type="http://schemas.openxmlformats.org/officeDocument/2006/relationships/hyperlink" Target="http://en.wikipedia.org/wiki/Mayotte" TargetMode="External"/><Relationship Id="rId247" Type="http://schemas.openxmlformats.org/officeDocument/2006/relationships/hyperlink" Target="http://en.wikipedia.org/wiki/South_Africa" TargetMode="External"/><Relationship Id="rId248" Type="http://schemas.openxmlformats.org/officeDocument/2006/relationships/hyperlink" Target="http://en.wikipedia.org/wiki/Zambia" TargetMode="External"/><Relationship Id="rId249" Type="http://schemas.openxmlformats.org/officeDocument/2006/relationships/hyperlink" Target="http://en.wikipedia.org/wiki/Zimbabwe" TargetMode="External"/><Relationship Id="rId60" Type="http://schemas.openxmlformats.org/officeDocument/2006/relationships/hyperlink" Target="http://en.wikipedia.org/wiki/Dominica" TargetMode="External"/><Relationship Id="rId61" Type="http://schemas.openxmlformats.org/officeDocument/2006/relationships/hyperlink" Target="http://en.wikipedia.org/wiki/Dominican_Republic" TargetMode="External"/><Relationship Id="rId62" Type="http://schemas.openxmlformats.org/officeDocument/2006/relationships/hyperlink" Target="http://en.wikipedia.org/wiki/Algeria" TargetMode="External"/><Relationship Id="rId63" Type="http://schemas.openxmlformats.org/officeDocument/2006/relationships/hyperlink" Target="http://en.wikipedia.org/wiki/Ecuador" TargetMode="External"/><Relationship Id="rId64" Type="http://schemas.openxmlformats.org/officeDocument/2006/relationships/hyperlink" Target="http://en.wikipedia.org/wiki/Estonia" TargetMode="External"/><Relationship Id="rId65" Type="http://schemas.openxmlformats.org/officeDocument/2006/relationships/hyperlink" Target="http://en.wikipedia.org/wiki/Egypt" TargetMode="External"/><Relationship Id="rId66" Type="http://schemas.openxmlformats.org/officeDocument/2006/relationships/hyperlink" Target="http://en.wikipedia.org/wiki/Western_Sahara" TargetMode="External"/><Relationship Id="rId67" Type="http://schemas.openxmlformats.org/officeDocument/2006/relationships/hyperlink" Target="http://en.wikipedia.org/wiki/Eritrea" TargetMode="External"/><Relationship Id="rId68" Type="http://schemas.openxmlformats.org/officeDocument/2006/relationships/hyperlink" Target="http://en.wikipedia.org/wiki/Spain" TargetMode="External"/><Relationship Id="rId69" Type="http://schemas.openxmlformats.org/officeDocument/2006/relationships/hyperlink" Target="http://en.wikipedia.org/wiki/Ethiopia" TargetMode="External"/><Relationship Id="rId160" Type="http://schemas.openxmlformats.org/officeDocument/2006/relationships/hyperlink" Target="http://en.wikipedia.org/wiki/Namibia" TargetMode="External"/><Relationship Id="rId161" Type="http://schemas.openxmlformats.org/officeDocument/2006/relationships/hyperlink" Target="http://en.wikipedia.org/wiki/New_Caledonia" TargetMode="External"/><Relationship Id="rId162" Type="http://schemas.openxmlformats.org/officeDocument/2006/relationships/hyperlink" Target="http://en.wikipedia.org/wiki/Niger" TargetMode="External"/><Relationship Id="rId163" Type="http://schemas.openxmlformats.org/officeDocument/2006/relationships/hyperlink" Target="http://en.wikipedia.org/wiki/Norfolk_Island" TargetMode="External"/><Relationship Id="rId164" Type="http://schemas.openxmlformats.org/officeDocument/2006/relationships/hyperlink" Target="http://en.wikipedia.org/wiki/Nigeria" TargetMode="External"/><Relationship Id="rId165" Type="http://schemas.openxmlformats.org/officeDocument/2006/relationships/hyperlink" Target="http://en.wikipedia.org/wiki/Nicaragua" TargetMode="External"/><Relationship Id="rId166" Type="http://schemas.openxmlformats.org/officeDocument/2006/relationships/hyperlink" Target="http://en.wikipedia.org/wiki/Netherlands" TargetMode="External"/><Relationship Id="rId167" Type="http://schemas.openxmlformats.org/officeDocument/2006/relationships/hyperlink" Target="http://en.wikipedia.org/wiki/Norway" TargetMode="External"/><Relationship Id="rId168" Type="http://schemas.openxmlformats.org/officeDocument/2006/relationships/hyperlink" Target="http://en.wikipedia.org/wiki/Nepal" TargetMode="External"/><Relationship Id="rId169" Type="http://schemas.openxmlformats.org/officeDocument/2006/relationships/hyperlink" Target="http://en.wikipedia.org/wiki/Nauru" TargetMode="External"/><Relationship Id="rId250" Type="http://schemas.openxmlformats.org/officeDocument/2006/relationships/vmlDrawing" Target="../drawings/vmlDrawing3.vml"/><Relationship Id="rId251" Type="http://schemas.openxmlformats.org/officeDocument/2006/relationships/comments" Target="../comments3.xml"/><Relationship Id="rId100" Type="http://schemas.openxmlformats.org/officeDocument/2006/relationships/hyperlink" Target="http://en.wikipedia.org/wiki/Hungary" TargetMode="External"/><Relationship Id="rId101" Type="http://schemas.openxmlformats.org/officeDocument/2006/relationships/hyperlink" Target="http://en.wikipedia.org/wiki/Indonesia" TargetMode="External"/><Relationship Id="rId102" Type="http://schemas.openxmlformats.org/officeDocument/2006/relationships/hyperlink" Target="http://en.wikipedia.org/wiki/Republic_of_Ireland" TargetMode="External"/><Relationship Id="rId103" Type="http://schemas.openxmlformats.org/officeDocument/2006/relationships/hyperlink" Target="http://en.wikipedia.org/wiki/Israel" TargetMode="External"/><Relationship Id="rId104" Type="http://schemas.openxmlformats.org/officeDocument/2006/relationships/hyperlink" Target="http://en.wikipedia.org/wiki/Isle_of_Man" TargetMode="External"/><Relationship Id="rId105" Type="http://schemas.openxmlformats.org/officeDocument/2006/relationships/hyperlink" Target="http://en.wikipedia.org/wiki/Ind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M78"/>
  <sheetViews>
    <sheetView showGridLines="0" tabSelected="1" zoomScale="90" zoomScaleNormal="90" zoomScalePageLayoutView="90" workbookViewId="0">
      <pane ySplit="6" topLeftCell="A45" activePane="bottomLeft" state="frozen"/>
      <selection pane="bottomLeft" activeCell="D48" sqref="D48:E48"/>
    </sheetView>
  </sheetViews>
  <sheetFormatPr baseColWidth="10" defaultColWidth="9.125" defaultRowHeight="15" x14ac:dyDescent="0"/>
  <cols>
    <col min="1" max="1" width="1" style="14" customWidth="1"/>
    <col min="2" max="2" width="29.5" style="14" customWidth="1"/>
    <col min="3" max="3" width="30.5" style="14" bestFit="1" customWidth="1"/>
    <col min="4" max="4" width="24.5" style="14" bestFit="1" customWidth="1"/>
    <col min="5" max="5" width="30.5" style="14" bestFit="1" customWidth="1"/>
    <col min="6" max="6" width="2.5" style="14" customWidth="1"/>
    <col min="7" max="7" width="33.5" style="14" bestFit="1" customWidth="1"/>
    <col min="8" max="8" width="16.875" style="14" customWidth="1"/>
    <col min="9" max="9" width="22" style="14" customWidth="1"/>
    <col min="10" max="10" width="22.5" style="14" customWidth="1"/>
    <col min="11" max="11" width="11.125" style="14" customWidth="1"/>
    <col min="12" max="12" width="11.5" style="14" customWidth="1"/>
    <col min="13" max="13" width="1" style="14" customWidth="1"/>
    <col min="14" max="16384" width="9.125" style="14"/>
  </cols>
  <sheetData>
    <row r="1" spans="1:12" ht="21">
      <c r="A1" s="13"/>
      <c r="B1" s="267" t="s">
        <v>0</v>
      </c>
      <c r="C1" s="268"/>
      <c r="D1" s="268"/>
      <c r="E1" s="268"/>
      <c r="F1" s="268"/>
      <c r="G1" s="268"/>
      <c r="H1" s="268"/>
      <c r="I1" s="268"/>
      <c r="J1" s="268"/>
      <c r="K1" s="268"/>
      <c r="L1" s="268"/>
    </row>
    <row r="2" spans="1:12" ht="31" thickBot="1">
      <c r="A2" s="13"/>
      <c r="B2" s="265" t="s">
        <v>27</v>
      </c>
      <c r="C2" s="266"/>
      <c r="D2" s="266"/>
      <c r="E2" s="266"/>
      <c r="F2" s="266"/>
      <c r="G2" s="266"/>
      <c r="H2" s="266"/>
      <c r="I2" s="266"/>
      <c r="J2" s="266"/>
      <c r="K2" s="266"/>
      <c r="L2" s="266"/>
    </row>
    <row r="3" spans="1:12" ht="16">
      <c r="A3" s="13"/>
      <c r="B3" s="275" t="s">
        <v>574</v>
      </c>
      <c r="C3" s="276"/>
      <c r="D3" s="276"/>
      <c r="E3" s="276"/>
      <c r="F3" s="276"/>
      <c r="G3" s="276"/>
      <c r="H3" s="276"/>
      <c r="I3" s="276"/>
      <c r="J3" s="276"/>
      <c r="K3" s="276"/>
      <c r="L3" s="276"/>
    </row>
    <row r="4" spans="1:12" ht="17" thickBot="1">
      <c r="A4" s="13"/>
      <c r="B4" s="273" t="s">
        <v>28</v>
      </c>
      <c r="C4" s="274"/>
      <c r="D4" s="274"/>
      <c r="E4" s="274"/>
      <c r="F4" s="274"/>
      <c r="G4" s="274"/>
      <c r="H4" s="274"/>
      <c r="I4" s="274"/>
      <c r="J4" s="274"/>
      <c r="K4" s="274"/>
      <c r="L4" s="76">
        <f ca="1">NOW()</f>
        <v>43544.401868171299</v>
      </c>
    </row>
    <row r="5" spans="1:12" ht="52.5" customHeight="1" thickBot="1">
      <c r="B5" s="269" t="str">
        <f>IF('Form Validation'!$D$3 = "OK", "FORM COMPLETE", VLOOKUP("ERROR", 'Form Validation'!$D$5:$G$12, 2, FALSE))</f>
        <v>FORM COMPLETE</v>
      </c>
      <c r="C5" s="270"/>
      <c r="D5" s="270"/>
      <c r="E5" s="270"/>
      <c r="F5" s="270"/>
      <c r="G5" s="270"/>
      <c r="H5" s="270"/>
      <c r="I5" s="270"/>
      <c r="J5" s="270"/>
      <c r="K5" s="270"/>
      <c r="L5" s="271"/>
    </row>
    <row r="6" spans="1:12" ht="22" thickBot="1">
      <c r="B6" s="272" t="str">
        <f>IF('Form Check Box'!H12="", "", "Please Send Completed Form and Documentation to: " &amp; 'Form Check Box'!$H$12)</f>
        <v>Please Send Completed Form and Documentation to: CG-SupplierAddTeam@jci.com</v>
      </c>
      <c r="C6" s="272"/>
      <c r="D6" s="272"/>
      <c r="E6" s="272"/>
      <c r="F6" s="272"/>
      <c r="G6" s="272"/>
      <c r="H6" s="272"/>
      <c r="I6" s="272"/>
      <c r="J6" s="272"/>
      <c r="K6" s="272"/>
      <c r="L6" s="272"/>
    </row>
    <row r="7" spans="1:12" ht="29" thickBot="1">
      <c r="B7" s="258" t="s">
        <v>44</v>
      </c>
      <c r="C7" s="259"/>
      <c r="D7" s="259"/>
      <c r="E7" s="260"/>
      <c r="F7" s="107"/>
      <c r="G7" s="214" t="s">
        <v>45</v>
      </c>
      <c r="H7" s="215"/>
      <c r="I7" s="215"/>
      <c r="J7" s="215"/>
      <c r="K7" s="215"/>
      <c r="L7" s="216"/>
    </row>
    <row r="8" spans="1:12" ht="19.5" customHeight="1">
      <c r="B8" s="15" t="s">
        <v>575</v>
      </c>
      <c r="C8" s="6" t="s">
        <v>1916</v>
      </c>
      <c r="D8" s="16" t="s">
        <v>29</v>
      </c>
      <c r="E8" s="61" t="s">
        <v>1916</v>
      </c>
      <c r="F8" s="107"/>
      <c r="G8" s="108" t="s">
        <v>20</v>
      </c>
      <c r="H8" s="109" t="s">
        <v>1</v>
      </c>
      <c r="I8" s="110" t="s">
        <v>55</v>
      </c>
      <c r="J8" s="171" t="s">
        <v>16</v>
      </c>
      <c r="K8" s="171"/>
      <c r="L8" s="172"/>
    </row>
    <row r="9" spans="1:12" ht="18">
      <c r="B9" s="60" t="s">
        <v>576</v>
      </c>
      <c r="C9" s="7" t="s">
        <v>31</v>
      </c>
      <c r="D9" s="17" t="s">
        <v>30</v>
      </c>
      <c r="E9" s="8" t="s">
        <v>1917</v>
      </c>
      <c r="F9" s="107"/>
      <c r="G9" s="104" t="s">
        <v>587</v>
      </c>
      <c r="H9" s="173" t="s">
        <v>1919</v>
      </c>
      <c r="I9" s="173"/>
      <c r="J9" s="173"/>
      <c r="K9" s="173"/>
      <c r="L9" s="174"/>
    </row>
    <row r="10" spans="1:12" ht="19" thickBot="1">
      <c r="B10" s="18" t="str">
        <f>IF($C$9 = "Branch Number", "Branch Number:", IF(OR($C$9="ADTi", $C$9="", $C$9="Select One"), "", "Department Number:"))</f>
        <v>Branch Number:</v>
      </c>
      <c r="C10" s="9" t="s">
        <v>1918</v>
      </c>
      <c r="D10" s="261"/>
      <c r="E10" s="262"/>
      <c r="F10" s="107"/>
      <c r="G10" s="189" t="s">
        <v>572</v>
      </c>
      <c r="H10" s="175" t="s">
        <v>60</v>
      </c>
      <c r="I10" s="175"/>
      <c r="J10" s="175"/>
      <c r="K10" s="175"/>
      <c r="L10" s="176"/>
    </row>
    <row r="11" spans="1:12" ht="22" thickBot="1">
      <c r="B11" s="252" t="s">
        <v>34</v>
      </c>
      <c r="C11" s="263"/>
      <c r="D11" s="263"/>
      <c r="E11" s="264"/>
      <c r="F11" s="107"/>
      <c r="G11" s="189"/>
      <c r="H11" s="175"/>
      <c r="I11" s="175"/>
      <c r="J11" s="175"/>
      <c r="K11" s="175"/>
      <c r="L11" s="176"/>
    </row>
    <row r="12" spans="1:12" ht="18">
      <c r="B12" s="19"/>
      <c r="C12" s="20"/>
      <c r="D12" s="21"/>
      <c r="E12" s="22"/>
      <c r="F12" s="107"/>
      <c r="G12" s="105" t="s">
        <v>56</v>
      </c>
      <c r="H12" s="173" t="s">
        <v>8</v>
      </c>
      <c r="I12" s="173"/>
      <c r="J12" s="173"/>
      <c r="K12" s="173"/>
      <c r="L12" s="174"/>
    </row>
    <row r="13" spans="1:12" ht="18">
      <c r="B13" s="23"/>
      <c r="C13" s="24"/>
      <c r="D13" s="25" t="s">
        <v>35</v>
      </c>
      <c r="E13" s="10">
        <v>41016</v>
      </c>
      <c r="F13" s="107"/>
      <c r="G13" s="177" t="s">
        <v>1914</v>
      </c>
      <c r="H13" s="178"/>
      <c r="I13" s="178"/>
      <c r="J13" s="178"/>
      <c r="K13" s="178"/>
      <c r="L13" s="179"/>
    </row>
    <row r="14" spans="1:12" ht="18">
      <c r="B14" s="23"/>
      <c r="C14" s="24"/>
      <c r="D14" s="26"/>
      <c r="E14" s="27"/>
      <c r="F14" s="107"/>
      <c r="G14" s="106" t="s">
        <v>573</v>
      </c>
      <c r="H14" s="180" t="s">
        <v>1920</v>
      </c>
      <c r="I14" s="180"/>
      <c r="J14" s="180"/>
      <c r="K14" s="180"/>
      <c r="L14" s="181"/>
    </row>
    <row r="15" spans="1:12" ht="18">
      <c r="B15" s="23"/>
      <c r="C15" s="24"/>
      <c r="D15" s="26"/>
      <c r="E15" s="27"/>
      <c r="F15" s="107"/>
      <c r="G15" s="105" t="s">
        <v>589</v>
      </c>
      <c r="H15" s="173" t="s">
        <v>1725</v>
      </c>
      <c r="I15" s="173"/>
      <c r="J15" s="173"/>
      <c r="K15" s="173"/>
      <c r="L15" s="174"/>
    </row>
    <row r="16" spans="1:12" ht="16">
      <c r="B16" s="23"/>
      <c r="C16" s="24"/>
      <c r="D16" s="26"/>
      <c r="E16" s="27"/>
      <c r="F16" s="107"/>
      <c r="G16" s="182" t="s">
        <v>57</v>
      </c>
      <c r="H16" s="183"/>
      <c r="I16" s="183"/>
      <c r="J16" s="183"/>
      <c r="K16" s="183"/>
      <c r="L16" s="184"/>
    </row>
    <row r="17" spans="1:12" ht="19" thickBot="1">
      <c r="B17" s="23"/>
      <c r="C17" s="24"/>
      <c r="D17" s="26"/>
      <c r="E17" s="27"/>
      <c r="F17" s="107"/>
      <c r="G17" s="187" t="s">
        <v>1826</v>
      </c>
      <c r="H17" s="188"/>
      <c r="I17" s="185" t="s">
        <v>1825</v>
      </c>
      <c r="J17" s="185"/>
      <c r="K17" s="185"/>
      <c r="L17" s="186"/>
    </row>
    <row r="18" spans="1:12" ht="30" customHeight="1" thickBot="1">
      <c r="B18" s="28" t="s">
        <v>36</v>
      </c>
      <c r="C18" s="204"/>
      <c r="D18" s="204"/>
      <c r="E18" s="205"/>
      <c r="F18" s="107"/>
      <c r="G18" s="304" t="s">
        <v>1891</v>
      </c>
      <c r="H18" s="305"/>
      <c r="I18" s="195" t="s">
        <v>1892</v>
      </c>
      <c r="J18" s="195"/>
      <c r="K18" s="195"/>
      <c r="L18" s="196"/>
    </row>
    <row r="19" spans="1:12" ht="22" thickBot="1">
      <c r="B19" s="252" t="s">
        <v>945</v>
      </c>
      <c r="C19" s="253"/>
      <c r="D19" s="253"/>
      <c r="E19" s="254"/>
      <c r="F19" s="107"/>
      <c r="G19" s="187" t="s">
        <v>1280</v>
      </c>
      <c r="H19" s="188"/>
      <c r="I19" s="197">
        <v>1468217</v>
      </c>
      <c r="J19" s="197"/>
      <c r="K19" s="197"/>
      <c r="L19" s="198"/>
    </row>
    <row r="20" spans="1:12" ht="19" thickBot="1">
      <c r="B20" s="306"/>
      <c r="C20" s="307"/>
      <c r="D20" s="307"/>
      <c r="E20" s="308"/>
      <c r="F20" s="107"/>
      <c r="G20" s="296" t="s">
        <v>1817</v>
      </c>
      <c r="H20" s="297"/>
      <c r="I20" s="199" t="s">
        <v>914</v>
      </c>
      <c r="J20" s="199"/>
      <c r="K20" s="199"/>
      <c r="L20" s="200"/>
    </row>
    <row r="21" spans="1:12" ht="18.75" customHeight="1" thickBot="1">
      <c r="B21" s="255"/>
      <c r="C21" s="256"/>
      <c r="D21" s="256"/>
      <c r="E21" s="257"/>
      <c r="F21" s="117"/>
      <c r="G21" s="85"/>
    </row>
    <row r="22" spans="1:12" ht="29" thickBot="1">
      <c r="B22" s="54"/>
      <c r="C22" s="55"/>
      <c r="D22" s="55"/>
      <c r="E22" s="56"/>
      <c r="G22" s="277" t="s">
        <v>43</v>
      </c>
      <c r="H22" s="278"/>
      <c r="I22" s="278"/>
      <c r="J22" s="278"/>
      <c r="K22" s="279"/>
      <c r="L22" s="280"/>
    </row>
    <row r="23" spans="1:12" ht="18.75" customHeight="1">
      <c r="B23" s="57"/>
      <c r="C23" s="58"/>
      <c r="D23" s="58"/>
      <c r="E23" s="59" t="s">
        <v>957</v>
      </c>
      <c r="G23" s="281" t="s">
        <v>46</v>
      </c>
      <c r="H23" s="282"/>
      <c r="I23" s="283" t="s">
        <v>1921</v>
      </c>
      <c r="J23" s="283"/>
      <c r="K23" s="283"/>
      <c r="L23" s="284"/>
    </row>
    <row r="24" spans="1:12" ht="25.5" customHeight="1">
      <c r="B24" s="255"/>
      <c r="C24" s="256"/>
      <c r="D24" s="256"/>
      <c r="E24" s="257"/>
      <c r="G24" s="245" t="s">
        <v>571</v>
      </c>
      <c r="H24" s="246"/>
      <c r="I24" s="247" t="s">
        <v>1922</v>
      </c>
      <c r="J24" s="248"/>
      <c r="K24" s="248"/>
      <c r="L24" s="249"/>
    </row>
    <row r="25" spans="1:12" ht="18.75" customHeight="1">
      <c r="B25" s="255"/>
      <c r="C25" s="256"/>
      <c r="D25" s="256"/>
      <c r="E25" s="257"/>
      <c r="G25" s="250" t="s">
        <v>47</v>
      </c>
      <c r="H25" s="251"/>
      <c r="I25" s="247"/>
      <c r="J25" s="248"/>
      <c r="K25" s="248"/>
      <c r="L25" s="249"/>
    </row>
    <row r="26" spans="1:12" ht="18.75" customHeight="1">
      <c r="B26" s="255"/>
      <c r="C26" s="256"/>
      <c r="D26" s="256"/>
      <c r="E26" s="257"/>
      <c r="G26" s="206" t="s">
        <v>48</v>
      </c>
      <c r="H26" s="285"/>
      <c r="I26" s="11" t="s">
        <v>1923</v>
      </c>
      <c r="J26" s="11" t="s">
        <v>1924</v>
      </c>
      <c r="K26" s="31">
        <v>25313</v>
      </c>
      <c r="L26" s="12" t="s">
        <v>524</v>
      </c>
    </row>
    <row r="27" spans="1:12" ht="18.75" customHeight="1">
      <c r="B27" s="255"/>
      <c r="C27" s="256"/>
      <c r="D27" s="256"/>
      <c r="E27" s="257"/>
      <c r="G27" s="206" t="s">
        <v>49</v>
      </c>
      <c r="H27" s="207"/>
      <c r="I27" s="243" t="s">
        <v>1925</v>
      </c>
      <c r="J27" s="243"/>
      <c r="K27" s="243"/>
      <c r="L27" s="244"/>
    </row>
    <row r="28" spans="1:12" ht="18.75" customHeight="1">
      <c r="B28" s="255"/>
      <c r="C28" s="256"/>
      <c r="D28" s="256"/>
      <c r="E28" s="257"/>
      <c r="G28" s="206" t="s">
        <v>30</v>
      </c>
      <c r="H28" s="207"/>
      <c r="I28" s="241" t="s">
        <v>1926</v>
      </c>
      <c r="J28" s="241"/>
      <c r="K28" s="241"/>
      <c r="L28" s="242"/>
    </row>
    <row r="29" spans="1:12" ht="18.75" customHeight="1">
      <c r="B29" s="255"/>
      <c r="C29" s="256"/>
      <c r="D29" s="256"/>
      <c r="E29" s="257"/>
      <c r="G29" s="206" t="s">
        <v>50</v>
      </c>
      <c r="H29" s="207"/>
      <c r="I29" s="241" t="s">
        <v>1927</v>
      </c>
      <c r="J29" s="241"/>
      <c r="K29" s="241"/>
      <c r="L29" s="242"/>
    </row>
    <row r="30" spans="1:12" ht="18.75" customHeight="1">
      <c r="A30" s="103"/>
      <c r="B30" s="341"/>
      <c r="C30" s="342"/>
      <c r="D30" s="342"/>
      <c r="E30" s="343"/>
      <c r="G30" s="206" t="s">
        <v>22</v>
      </c>
      <c r="H30" s="207"/>
      <c r="I30" s="243" t="s">
        <v>1928</v>
      </c>
      <c r="J30" s="243"/>
      <c r="K30" s="243"/>
      <c r="L30" s="244"/>
    </row>
    <row r="31" spans="1:12" ht="18.75" customHeight="1">
      <c r="A31" s="103"/>
      <c r="B31" s="201"/>
      <c r="C31" s="202"/>
      <c r="D31" s="202"/>
      <c r="E31" s="203"/>
      <c r="G31" s="245" t="s">
        <v>51</v>
      </c>
      <c r="H31" s="246"/>
      <c r="I31" s="247" t="s">
        <v>1922</v>
      </c>
      <c r="J31" s="248"/>
      <c r="K31" s="248"/>
      <c r="L31" s="249"/>
    </row>
    <row r="32" spans="1:12" ht="18.75" customHeight="1">
      <c r="A32" s="103"/>
      <c r="B32" s="313"/>
      <c r="C32" s="314"/>
      <c r="D32" s="314"/>
      <c r="E32" s="315"/>
      <c r="G32" s="250"/>
      <c r="H32" s="251"/>
      <c r="I32" s="247"/>
      <c r="J32" s="248"/>
      <c r="K32" s="248"/>
      <c r="L32" s="249"/>
    </row>
    <row r="33" spans="2:13" ht="18.75" customHeight="1">
      <c r="B33" s="192"/>
      <c r="C33" s="193"/>
      <c r="D33" s="193"/>
      <c r="E33" s="194"/>
      <c r="G33" s="206" t="s">
        <v>48</v>
      </c>
      <c r="H33" s="285"/>
      <c r="I33" s="125" t="s">
        <v>1923</v>
      </c>
      <c r="J33" s="125" t="s">
        <v>1924</v>
      </c>
      <c r="K33" s="31">
        <v>25313</v>
      </c>
      <c r="L33" s="126" t="s">
        <v>524</v>
      </c>
    </row>
    <row r="34" spans="2:13" ht="18.75" customHeight="1">
      <c r="B34" s="192"/>
      <c r="C34" s="193"/>
      <c r="D34" s="193"/>
      <c r="E34" s="194"/>
      <c r="G34" s="206" t="s">
        <v>54</v>
      </c>
      <c r="H34" s="207"/>
      <c r="I34" s="243" t="s">
        <v>1929</v>
      </c>
      <c r="J34" s="243"/>
      <c r="K34" s="243"/>
      <c r="L34" s="244"/>
    </row>
    <row r="35" spans="2:13" ht="18.75" customHeight="1">
      <c r="B35" s="201"/>
      <c r="C35" s="202"/>
      <c r="D35" s="202"/>
      <c r="E35" s="203"/>
      <c r="G35" s="206" t="s">
        <v>53</v>
      </c>
      <c r="H35" s="207"/>
      <c r="I35" s="241" t="s">
        <v>1926</v>
      </c>
      <c r="J35" s="241"/>
      <c r="K35" s="241"/>
      <c r="L35" s="242"/>
    </row>
    <row r="36" spans="2:13" ht="18.75" customHeight="1">
      <c r="B36" s="201"/>
      <c r="C36" s="202"/>
      <c r="D36" s="202"/>
      <c r="E36" s="203"/>
      <c r="G36" s="206" t="s">
        <v>570</v>
      </c>
      <c r="H36" s="207"/>
      <c r="I36" s="241" t="s">
        <v>1927</v>
      </c>
      <c r="J36" s="241"/>
      <c r="K36" s="241"/>
      <c r="L36" s="242"/>
    </row>
    <row r="37" spans="2:13" ht="18.75" customHeight="1" thickBot="1">
      <c r="B37" s="201"/>
      <c r="C37" s="202"/>
      <c r="D37" s="202"/>
      <c r="E37" s="203"/>
      <c r="G37" s="360" t="s">
        <v>52</v>
      </c>
      <c r="H37" s="361"/>
      <c r="I37" s="309" t="s">
        <v>1930</v>
      </c>
      <c r="J37" s="309"/>
      <c r="K37" s="309"/>
      <c r="L37" s="310"/>
    </row>
    <row r="38" spans="2:13" ht="18.75" customHeight="1" thickBot="1">
      <c r="B38" s="201"/>
      <c r="C38" s="202"/>
      <c r="D38" s="202"/>
      <c r="E38" s="203"/>
    </row>
    <row r="39" spans="2:13" ht="18.75" customHeight="1" thickBot="1">
      <c r="B39" s="166"/>
      <c r="C39" s="167"/>
      <c r="D39" s="167"/>
      <c r="E39" s="168"/>
      <c r="G39" s="318" t="s">
        <v>61</v>
      </c>
      <c r="H39" s="319"/>
      <c r="I39" s="319"/>
      <c r="J39" s="319"/>
      <c r="K39" s="319"/>
      <c r="L39" s="320"/>
    </row>
    <row r="40" spans="2:13" ht="18.75" customHeight="1" thickBot="1">
      <c r="B40" s="169" t="s">
        <v>42</v>
      </c>
      <c r="C40" s="53" t="s">
        <v>943</v>
      </c>
      <c r="D40" s="190"/>
      <c r="E40" s="191"/>
      <c r="G40" s="327" t="s">
        <v>46</v>
      </c>
      <c r="H40" s="322"/>
      <c r="I40" s="321" t="s">
        <v>579</v>
      </c>
      <c r="J40" s="322"/>
      <c r="K40" s="322"/>
      <c r="L40" s="323"/>
    </row>
    <row r="41" spans="2:13" ht="18.75" customHeight="1" thickBot="1">
      <c r="B41" s="170"/>
      <c r="C41" s="49" t="s">
        <v>942</v>
      </c>
      <c r="D41" s="311"/>
      <c r="E41" s="312"/>
      <c r="G41" s="328" t="s">
        <v>35</v>
      </c>
      <c r="H41" s="329"/>
      <c r="I41" s="324"/>
      <c r="J41" s="325"/>
      <c r="K41" s="325"/>
      <c r="L41" s="326"/>
    </row>
    <row r="42" spans="2:13" ht="18.75" customHeight="1" thickBot="1">
      <c r="B42" s="50"/>
      <c r="C42" s="51"/>
      <c r="D42" s="52"/>
      <c r="E42" s="48"/>
      <c r="G42" s="124"/>
    </row>
    <row r="43" spans="2:13" ht="29" thickBot="1">
      <c r="B43" s="233" t="s">
        <v>958</v>
      </c>
      <c r="C43" s="234"/>
      <c r="D43" s="234"/>
      <c r="E43" s="235"/>
      <c r="F43" s="84"/>
      <c r="G43" s="214" t="s">
        <v>1842</v>
      </c>
      <c r="H43" s="215"/>
      <c r="I43" s="215"/>
      <c r="J43" s="215"/>
      <c r="K43" s="215"/>
      <c r="L43" s="216"/>
      <c r="M43" s="84"/>
    </row>
    <row r="44" spans="2:13" ht="19.5" customHeight="1">
      <c r="B44" s="335" t="s">
        <v>959</v>
      </c>
      <c r="C44" s="336"/>
      <c r="D44" s="223" t="s">
        <v>961</v>
      </c>
      <c r="E44" s="224"/>
      <c r="F44" s="84"/>
      <c r="G44" s="344" t="s">
        <v>1890</v>
      </c>
      <c r="H44" s="345"/>
      <c r="I44" s="345"/>
      <c r="J44" s="217" t="str">
        <f>IF(ISERROR(VLOOKUP($H$12,'Form Drop Down'!$H$4:$I$24,2,FALSE)),"", VLOOKUP($H$12, 'Form Drop Down'!$H$4:$I$24, 2, FALSE))</f>
        <v>90 NPR</v>
      </c>
      <c r="K44" s="217"/>
      <c r="L44" s="218"/>
      <c r="M44" s="84"/>
    </row>
    <row r="45" spans="2:13" ht="18">
      <c r="B45" s="337" t="s">
        <v>1893</v>
      </c>
      <c r="C45" s="338"/>
      <c r="D45" s="225"/>
      <c r="E45" s="226"/>
      <c r="F45" s="84"/>
      <c r="G45" s="236" t="s">
        <v>1889</v>
      </c>
      <c r="H45" s="237"/>
      <c r="I45" s="237"/>
      <c r="J45" s="219" t="str">
        <f>SUBSTITUTE(SUBSTITUTE($I$17, " - Standard Terms", ""), "Select One", "")</f>
        <v>90 NPR</v>
      </c>
      <c r="K45" s="219"/>
      <c r="L45" s="220"/>
      <c r="M45" s="84"/>
    </row>
    <row r="46" spans="2:13" ht="18">
      <c r="B46" s="339"/>
      <c r="C46" s="340"/>
      <c r="D46" s="227"/>
      <c r="E46" s="228"/>
      <c r="F46" s="84"/>
      <c r="G46" s="236" t="s">
        <v>1848</v>
      </c>
      <c r="H46" s="237"/>
      <c r="I46" s="237"/>
      <c r="J46" s="221">
        <f>IF(ISBLANK($I$19), "", $I$19)</f>
        <v>1468217</v>
      </c>
      <c r="K46" s="221"/>
      <c r="L46" s="222"/>
      <c r="M46" s="84"/>
    </row>
    <row r="47" spans="2:13" ht="18">
      <c r="B47" s="330" t="s">
        <v>1274</v>
      </c>
      <c r="C47" s="331"/>
      <c r="D47" s="229" t="s">
        <v>1930</v>
      </c>
      <c r="E47" s="230"/>
      <c r="F47" s="84"/>
      <c r="G47" s="236" t="s">
        <v>1850</v>
      </c>
      <c r="H47" s="237"/>
      <c r="I47" s="237"/>
      <c r="J47" s="221">
        <f>IF(ISERROR(($J$46/365)*(VLOOKUP($J$44,'Form Drop Down'!$W$3:$Y$14,3,FALSE)-VLOOKUP($J$45,'Form Drop Down'!$W$3:$Y$14,3,FALSE))), "", ($J$46/365)*(VLOOKUP($J$44,'Form Drop Down'!$W$3:$Y$14,3,FALSE)-VLOOKUP($J$45,'Form Drop Down'!$W$3:$Y$14,3,FALSE)))</f>
        <v>0</v>
      </c>
      <c r="K47" s="221"/>
      <c r="L47" s="222"/>
      <c r="M47" s="84"/>
    </row>
    <row r="48" spans="2:13" ht="17.25" customHeight="1">
      <c r="B48" s="330" t="s">
        <v>590</v>
      </c>
      <c r="C48" s="331"/>
      <c r="D48" s="231" t="s">
        <v>735</v>
      </c>
      <c r="E48" s="232"/>
      <c r="F48" s="84"/>
      <c r="G48" s="238" t="s">
        <v>1896</v>
      </c>
      <c r="H48" s="239"/>
      <c r="I48" s="239"/>
      <c r="J48" s="221"/>
      <c r="K48" s="221"/>
      <c r="L48" s="222"/>
      <c r="M48" s="84"/>
    </row>
    <row r="49" spans="1:13">
      <c r="B49" s="300" t="s">
        <v>910</v>
      </c>
      <c r="C49" s="301"/>
      <c r="D49" s="208"/>
      <c r="E49" s="209"/>
      <c r="F49" s="84"/>
      <c r="G49" s="240"/>
      <c r="H49" s="239"/>
      <c r="I49" s="239"/>
      <c r="J49" s="221"/>
      <c r="K49" s="221"/>
      <c r="L49" s="222"/>
      <c r="M49" s="84"/>
    </row>
    <row r="50" spans="1:13">
      <c r="B50" s="300"/>
      <c r="C50" s="301"/>
      <c r="D50" s="210"/>
      <c r="E50" s="211"/>
      <c r="F50" s="84"/>
      <c r="G50" s="240"/>
      <c r="H50" s="239"/>
      <c r="I50" s="239"/>
      <c r="J50" s="221"/>
      <c r="K50" s="221"/>
      <c r="L50" s="222"/>
      <c r="M50" s="84"/>
    </row>
    <row r="51" spans="1:13" ht="23.25" customHeight="1" thickBot="1">
      <c r="B51" s="346"/>
      <c r="C51" s="347"/>
      <c r="D51" s="212"/>
      <c r="E51" s="213"/>
      <c r="F51" s="84"/>
      <c r="G51" s="358" t="s">
        <v>1844</v>
      </c>
      <c r="H51" s="359"/>
      <c r="I51" s="359"/>
      <c r="J51" s="219"/>
      <c r="K51" s="219"/>
      <c r="L51" s="220"/>
      <c r="M51" s="84"/>
    </row>
    <row r="52" spans="1:13" ht="27" customHeight="1" thickBot="1">
      <c r="F52" s="84"/>
      <c r="G52" s="358"/>
      <c r="H52" s="359"/>
      <c r="I52" s="359"/>
      <c r="J52" s="219"/>
      <c r="K52" s="219"/>
      <c r="L52" s="220"/>
      <c r="M52" s="84"/>
    </row>
    <row r="53" spans="1:13" ht="18">
      <c r="B53" s="348" t="s">
        <v>577</v>
      </c>
      <c r="C53" s="349"/>
      <c r="D53" s="349"/>
      <c r="E53" s="350"/>
      <c r="F53" s="84"/>
      <c r="G53" s="149" t="s">
        <v>1843</v>
      </c>
      <c r="H53" s="150"/>
      <c r="I53" s="150"/>
      <c r="J53" s="150"/>
      <c r="K53" s="150"/>
      <c r="L53" s="334"/>
      <c r="M53" s="116"/>
    </row>
    <row r="54" spans="1:13" ht="14.25" customHeight="1" thickBot="1">
      <c r="B54" s="351"/>
      <c r="C54" s="352"/>
      <c r="D54" s="352"/>
      <c r="E54" s="353"/>
      <c r="F54" s="112"/>
      <c r="G54" s="132"/>
      <c r="H54" s="133"/>
      <c r="I54" s="133"/>
      <c r="J54" s="133"/>
      <c r="K54" s="133"/>
      <c r="L54" s="134"/>
      <c r="M54" s="84"/>
    </row>
    <row r="55" spans="1:13" ht="15" customHeight="1">
      <c r="B55" s="147" t="s">
        <v>15</v>
      </c>
      <c r="C55" s="316" t="s">
        <v>578</v>
      </c>
      <c r="D55" s="354" t="s">
        <v>579</v>
      </c>
      <c r="E55" s="355"/>
      <c r="F55" s="112"/>
      <c r="G55" s="132"/>
      <c r="H55" s="133"/>
      <c r="I55" s="133"/>
      <c r="J55" s="133"/>
      <c r="K55" s="133"/>
      <c r="L55" s="134"/>
      <c r="M55" s="84"/>
    </row>
    <row r="56" spans="1:13" ht="18">
      <c r="B56" s="148"/>
      <c r="C56" s="317"/>
      <c r="D56" s="356"/>
      <c r="E56" s="357"/>
      <c r="F56" s="113"/>
      <c r="G56" s="149" t="s">
        <v>1845</v>
      </c>
      <c r="H56" s="150"/>
      <c r="I56" s="150"/>
      <c r="J56" s="135"/>
      <c r="K56" s="135"/>
      <c r="L56" s="136"/>
      <c r="M56" s="84"/>
    </row>
    <row r="57" spans="1:13" ht="29.25" customHeight="1">
      <c r="A57" s="84"/>
      <c r="B57" s="144"/>
      <c r="C57" s="141"/>
      <c r="D57" s="127" t="s">
        <v>19</v>
      </c>
      <c r="E57" s="128"/>
      <c r="F57" s="113"/>
      <c r="G57" s="151" t="s">
        <v>1846</v>
      </c>
      <c r="H57" s="152"/>
      <c r="I57" s="152"/>
      <c r="J57" s="133"/>
      <c r="K57" s="133"/>
      <c r="L57" s="134"/>
      <c r="M57" s="84"/>
    </row>
    <row r="58" spans="1:13" ht="30.75" customHeight="1">
      <c r="A58" s="84"/>
      <c r="B58" s="146"/>
      <c r="C58" s="142"/>
      <c r="D58" s="332"/>
      <c r="E58" s="333"/>
      <c r="F58" s="114"/>
      <c r="G58" s="300" t="s">
        <v>1888</v>
      </c>
      <c r="H58" s="301"/>
      <c r="I58" s="301"/>
      <c r="J58" s="137"/>
      <c r="K58" s="137"/>
      <c r="L58" s="138"/>
      <c r="M58" s="84"/>
    </row>
    <row r="59" spans="1:13" ht="25.5" customHeight="1">
      <c r="A59" s="84"/>
      <c r="B59" s="144"/>
      <c r="C59" s="141"/>
      <c r="D59" s="127" t="s">
        <v>1277</v>
      </c>
      <c r="E59" s="128"/>
      <c r="F59" s="114"/>
      <c r="G59" s="302"/>
      <c r="H59" s="303"/>
      <c r="I59" s="303"/>
      <c r="J59" s="137"/>
      <c r="K59" s="137"/>
      <c r="L59" s="138"/>
      <c r="M59" s="84"/>
    </row>
    <row r="60" spans="1:13" ht="38.25" customHeight="1">
      <c r="A60" s="84"/>
      <c r="B60" s="146"/>
      <c r="C60" s="142"/>
      <c r="D60" s="332"/>
      <c r="E60" s="333"/>
      <c r="F60" s="114"/>
      <c r="G60" s="300" t="s">
        <v>1849</v>
      </c>
      <c r="H60" s="301"/>
      <c r="I60" s="301"/>
      <c r="J60" s="135"/>
      <c r="K60" s="135"/>
      <c r="L60" s="136"/>
      <c r="M60" s="84"/>
    </row>
    <row r="61" spans="1:13" ht="33" customHeight="1" thickBot="1">
      <c r="A61" s="84"/>
      <c r="B61" s="144"/>
      <c r="C61" s="141"/>
      <c r="D61" s="127" t="s">
        <v>14</v>
      </c>
      <c r="E61" s="128"/>
      <c r="F61" s="114"/>
      <c r="G61" s="298" t="s">
        <v>1847</v>
      </c>
      <c r="H61" s="299"/>
      <c r="I61" s="299"/>
      <c r="J61" s="139"/>
      <c r="K61" s="139"/>
      <c r="L61" s="140"/>
      <c r="M61" s="84"/>
    </row>
    <row r="62" spans="1:13" ht="19.5" customHeight="1">
      <c r="B62" s="146"/>
      <c r="C62" s="142"/>
      <c r="D62" s="332"/>
      <c r="E62" s="333"/>
      <c r="F62" s="114"/>
    </row>
    <row r="63" spans="1:13" ht="26.25" customHeight="1">
      <c r="B63" s="144"/>
      <c r="C63" s="141"/>
      <c r="D63" s="127" t="s">
        <v>946</v>
      </c>
      <c r="E63" s="128"/>
      <c r="F63" s="114"/>
    </row>
    <row r="64" spans="1:13" ht="19.5" customHeight="1" thickBot="1">
      <c r="B64" s="145"/>
      <c r="C64" s="143"/>
      <c r="D64" s="129"/>
      <c r="E64" s="130"/>
      <c r="F64" s="114"/>
    </row>
    <row r="65" spans="2:12" ht="17" thickBot="1">
      <c r="F65" s="114"/>
    </row>
    <row r="66" spans="2:12" ht="29" thickBot="1">
      <c r="B66" s="293" t="s">
        <v>1852</v>
      </c>
      <c r="C66" s="294"/>
      <c r="D66" s="294"/>
      <c r="E66" s="294"/>
      <c r="F66" s="294"/>
      <c r="G66" s="294"/>
      <c r="H66" s="294"/>
      <c r="I66" s="294"/>
      <c r="J66" s="294"/>
      <c r="K66" s="294"/>
      <c r="L66" s="295"/>
    </row>
    <row r="67" spans="2:12">
      <c r="B67" s="118"/>
      <c r="C67" s="119"/>
      <c r="D67" s="119"/>
      <c r="E67" s="119"/>
      <c r="F67" s="119"/>
      <c r="G67" s="119"/>
      <c r="H67" s="119"/>
      <c r="I67" s="119"/>
      <c r="J67" s="119"/>
      <c r="K67" s="119"/>
      <c r="L67" s="120"/>
    </row>
    <row r="68" spans="2:12" ht="20.25" customHeight="1" thickBot="1">
      <c r="B68" s="121"/>
      <c r="C68" s="122"/>
      <c r="D68" s="122"/>
      <c r="E68" s="122"/>
      <c r="F68" s="122"/>
      <c r="G68" s="122"/>
      <c r="H68" s="122"/>
      <c r="I68" s="122"/>
      <c r="J68" s="122"/>
      <c r="K68" s="122"/>
      <c r="L68" s="123"/>
    </row>
    <row r="69" spans="2:12" ht="20.25" customHeight="1" thickBot="1">
      <c r="G69" s="47"/>
      <c r="H69" s="47"/>
      <c r="I69" s="47"/>
      <c r="J69" s="47"/>
      <c r="K69" s="47"/>
      <c r="L69" s="47"/>
    </row>
    <row r="70" spans="2:12" ht="25.5" customHeight="1" thickBot="1">
      <c r="B70" s="288" t="s">
        <v>1853</v>
      </c>
      <c r="C70" s="289"/>
      <c r="D70" s="289"/>
      <c r="E70" s="289"/>
      <c r="F70" s="289"/>
      <c r="G70" s="289"/>
      <c r="H70" s="289"/>
      <c r="I70" s="289"/>
      <c r="J70" s="289"/>
      <c r="K70" s="289"/>
      <c r="L70" s="290"/>
    </row>
    <row r="71" spans="2:12" ht="29.25" customHeight="1" thickBot="1">
      <c r="B71" s="161" t="s">
        <v>58</v>
      </c>
      <c r="C71" s="162"/>
      <c r="D71" s="162"/>
      <c r="E71" s="162"/>
      <c r="F71" s="162"/>
      <c r="G71" s="162"/>
      <c r="H71" s="162"/>
      <c r="I71" s="162"/>
      <c r="J71" s="162"/>
      <c r="K71" s="162"/>
      <c r="L71" s="163"/>
    </row>
    <row r="72" spans="2:12" ht="18">
      <c r="B72" s="29" t="s">
        <v>575</v>
      </c>
      <c r="C72" s="155" t="s">
        <v>1931</v>
      </c>
      <c r="D72" s="164"/>
      <c r="E72" s="164"/>
      <c r="F72" s="165"/>
      <c r="G72" s="291" t="s">
        <v>17</v>
      </c>
      <c r="H72" s="292"/>
      <c r="I72" s="155" t="s">
        <v>1933</v>
      </c>
      <c r="J72" s="156"/>
      <c r="K72" s="156"/>
      <c r="L72" s="157"/>
    </row>
    <row r="73" spans="2:12" ht="19" thickBot="1">
      <c r="B73" s="18" t="s">
        <v>580</v>
      </c>
      <c r="C73" s="158" t="s">
        <v>1932</v>
      </c>
      <c r="D73" s="286"/>
      <c r="E73" s="286"/>
      <c r="F73" s="287"/>
      <c r="G73" s="153" t="s">
        <v>59</v>
      </c>
      <c r="H73" s="154"/>
      <c r="I73" s="158" t="s">
        <v>1934</v>
      </c>
      <c r="J73" s="159"/>
      <c r="K73" s="159"/>
      <c r="L73" s="160"/>
    </row>
    <row r="74" spans="2:12" ht="20.25" customHeight="1"/>
    <row r="75" spans="2:12" ht="20.25" customHeight="1">
      <c r="B75" s="131" t="s">
        <v>1915</v>
      </c>
      <c r="C75" s="131"/>
      <c r="D75" s="131" t="s">
        <v>1266</v>
      </c>
      <c r="E75" s="131"/>
      <c r="F75" s="131"/>
      <c r="G75" s="131"/>
      <c r="H75" s="131"/>
      <c r="I75" s="131"/>
      <c r="J75" s="115"/>
      <c r="L75" s="30" t="s">
        <v>62</v>
      </c>
    </row>
    <row r="77" spans="2:12" ht="23.25" customHeight="1">
      <c r="F77" s="111"/>
    </row>
    <row r="78" spans="2:12" ht="27" customHeight="1"/>
  </sheetData>
  <sheetProtection algorithmName="SHA-512" hashValue="LBDtYFid9u1mWDqNClAsD18nGT+c4Y3vVhCdcVj+dhO+YlN0e0a3/QACo5GNdVxAC4hwBgV5cApIAi1FMTHZ0w==" saltValue="mA/d0+tD5hx80K7/EdU0DQ==" spinCount="100000" sheet="1" objects="1" scenarios="1" selectLockedCells="1"/>
  <mergeCells count="146">
    <mergeCell ref="D61:E62"/>
    <mergeCell ref="G53:L53"/>
    <mergeCell ref="B48:C48"/>
    <mergeCell ref="B44:C44"/>
    <mergeCell ref="B45:C46"/>
    <mergeCell ref="B30:E30"/>
    <mergeCell ref="G44:I44"/>
    <mergeCell ref="G45:I45"/>
    <mergeCell ref="B49:C51"/>
    <mergeCell ref="B33:E33"/>
    <mergeCell ref="G60:I60"/>
    <mergeCell ref="B53:E54"/>
    <mergeCell ref="D55:E56"/>
    <mergeCell ref="D57:E58"/>
    <mergeCell ref="D59:E60"/>
    <mergeCell ref="G47:I47"/>
    <mergeCell ref="G51:I52"/>
    <mergeCell ref="G33:H33"/>
    <mergeCell ref="G34:H34"/>
    <mergeCell ref="G37:H37"/>
    <mergeCell ref="I34:L34"/>
    <mergeCell ref="G35:H35"/>
    <mergeCell ref="I35:L35"/>
    <mergeCell ref="G36:H36"/>
    <mergeCell ref="C73:F73"/>
    <mergeCell ref="B70:L70"/>
    <mergeCell ref="G72:H72"/>
    <mergeCell ref="B66:L66"/>
    <mergeCell ref="G20:H20"/>
    <mergeCell ref="G61:I61"/>
    <mergeCell ref="G58:I59"/>
    <mergeCell ref="G18:H18"/>
    <mergeCell ref="B20:E20"/>
    <mergeCell ref="B21:E21"/>
    <mergeCell ref="B24:E24"/>
    <mergeCell ref="I36:L36"/>
    <mergeCell ref="I37:L37"/>
    <mergeCell ref="D41:E41"/>
    <mergeCell ref="B31:E32"/>
    <mergeCell ref="C55:C56"/>
    <mergeCell ref="G39:L39"/>
    <mergeCell ref="I40:L40"/>
    <mergeCell ref="I41:L41"/>
    <mergeCell ref="G40:H40"/>
    <mergeCell ref="G41:H41"/>
    <mergeCell ref="B61:B62"/>
    <mergeCell ref="B29:E29"/>
    <mergeCell ref="B47:C47"/>
    <mergeCell ref="B7:E7"/>
    <mergeCell ref="D10:E10"/>
    <mergeCell ref="B11:E11"/>
    <mergeCell ref="G28:H28"/>
    <mergeCell ref="I28:L28"/>
    <mergeCell ref="B2:L2"/>
    <mergeCell ref="B1:L1"/>
    <mergeCell ref="B5:L5"/>
    <mergeCell ref="B6:L6"/>
    <mergeCell ref="B4:K4"/>
    <mergeCell ref="B3:L3"/>
    <mergeCell ref="G22:L22"/>
    <mergeCell ref="G23:H23"/>
    <mergeCell ref="I23:L23"/>
    <mergeCell ref="I24:L24"/>
    <mergeCell ref="I25:L25"/>
    <mergeCell ref="G24:H24"/>
    <mergeCell ref="G25:H25"/>
    <mergeCell ref="G26:H26"/>
    <mergeCell ref="G27:H27"/>
    <mergeCell ref="I27:L27"/>
    <mergeCell ref="G7:L7"/>
    <mergeCell ref="B28:E28"/>
    <mergeCell ref="G19:H19"/>
    <mergeCell ref="I29:L29"/>
    <mergeCell ref="G30:H30"/>
    <mergeCell ref="I30:L30"/>
    <mergeCell ref="G31:H31"/>
    <mergeCell ref="I31:L31"/>
    <mergeCell ref="G32:H32"/>
    <mergeCell ref="I32:L32"/>
    <mergeCell ref="B19:E19"/>
    <mergeCell ref="B25:E25"/>
    <mergeCell ref="B26:E26"/>
    <mergeCell ref="B27:E27"/>
    <mergeCell ref="D49:E51"/>
    <mergeCell ref="G43:L43"/>
    <mergeCell ref="J44:L44"/>
    <mergeCell ref="J45:L45"/>
    <mergeCell ref="J46:L46"/>
    <mergeCell ref="J47:L47"/>
    <mergeCell ref="J51:L52"/>
    <mergeCell ref="J48:L50"/>
    <mergeCell ref="D44:E44"/>
    <mergeCell ref="D45:E46"/>
    <mergeCell ref="D47:E47"/>
    <mergeCell ref="D48:E48"/>
    <mergeCell ref="B43:E43"/>
    <mergeCell ref="G46:I46"/>
    <mergeCell ref="G48:I50"/>
    <mergeCell ref="B39:E39"/>
    <mergeCell ref="B40:B41"/>
    <mergeCell ref="J8:L8"/>
    <mergeCell ref="H9:L9"/>
    <mergeCell ref="H12:L12"/>
    <mergeCell ref="H10:L11"/>
    <mergeCell ref="G13:L13"/>
    <mergeCell ref="H14:L14"/>
    <mergeCell ref="H15:L15"/>
    <mergeCell ref="G16:L16"/>
    <mergeCell ref="I17:L17"/>
    <mergeCell ref="G17:H17"/>
    <mergeCell ref="G10:G11"/>
    <mergeCell ref="D40:E40"/>
    <mergeCell ref="B34:E34"/>
    <mergeCell ref="I18:L18"/>
    <mergeCell ref="I19:L19"/>
    <mergeCell ref="I20:L20"/>
    <mergeCell ref="B35:E35"/>
    <mergeCell ref="B36:E36"/>
    <mergeCell ref="B37:E37"/>
    <mergeCell ref="B38:E38"/>
    <mergeCell ref="C18:E18"/>
    <mergeCell ref="G29:H29"/>
    <mergeCell ref="D63:E64"/>
    <mergeCell ref="D75:I75"/>
    <mergeCell ref="B75:C75"/>
    <mergeCell ref="G54:L55"/>
    <mergeCell ref="J56:L56"/>
    <mergeCell ref="J57:L57"/>
    <mergeCell ref="J58:L59"/>
    <mergeCell ref="J60:L60"/>
    <mergeCell ref="J61:L61"/>
    <mergeCell ref="C61:C62"/>
    <mergeCell ref="C63:C64"/>
    <mergeCell ref="B63:B64"/>
    <mergeCell ref="C59:C60"/>
    <mergeCell ref="B59:B60"/>
    <mergeCell ref="C57:C58"/>
    <mergeCell ref="B57:B58"/>
    <mergeCell ref="B55:B56"/>
    <mergeCell ref="G56:I56"/>
    <mergeCell ref="G57:I57"/>
    <mergeCell ref="G73:H73"/>
    <mergeCell ref="I72:L72"/>
    <mergeCell ref="I73:L73"/>
    <mergeCell ref="B71:L71"/>
    <mergeCell ref="C72:F72"/>
  </mergeCells>
  <conditionalFormatting sqref="B7:E7">
    <cfRule type="expression" dxfId="151" priority="81" stopIfTrue="1">
      <formula>_SEC01="ERROR"</formula>
    </cfRule>
  </conditionalFormatting>
  <conditionalFormatting sqref="G7">
    <cfRule type="expression" dxfId="150" priority="80" stopIfTrue="1">
      <formula>_SEC02="ERROR"</formula>
    </cfRule>
  </conditionalFormatting>
  <conditionalFormatting sqref="G22:L22">
    <cfRule type="expression" dxfId="149" priority="79" stopIfTrue="1">
      <formula>_SEC03="ERROR"</formula>
    </cfRule>
  </conditionalFormatting>
  <conditionalFormatting sqref="B43">
    <cfRule type="expression" dxfId="148" priority="78" stopIfTrue="1">
      <formula>_SEC04="ERROR"</formula>
    </cfRule>
  </conditionalFormatting>
  <conditionalFormatting sqref="B53">
    <cfRule type="expression" dxfId="147" priority="77" stopIfTrue="1">
      <formula>_SEC05="ERROR"</formula>
    </cfRule>
  </conditionalFormatting>
  <conditionalFormatting sqref="B66:L66">
    <cfRule type="expression" dxfId="146" priority="76" stopIfTrue="1">
      <formula>_SEC06="ERROR"</formula>
    </cfRule>
  </conditionalFormatting>
  <conditionalFormatting sqref="B70:L71">
    <cfRule type="expression" dxfId="145" priority="75" stopIfTrue="1">
      <formula>_SEC07="ERROR"</formula>
    </cfRule>
  </conditionalFormatting>
  <conditionalFormatting sqref="B5:L5">
    <cfRule type="expression" dxfId="144" priority="74" stopIfTrue="1">
      <formula>_FRM01 = "ERROR"</formula>
    </cfRule>
  </conditionalFormatting>
  <conditionalFormatting sqref="B8">
    <cfRule type="expression" dxfId="143" priority="73" stopIfTrue="1">
      <formula>_SEC01_01 = "ERROR"</formula>
    </cfRule>
  </conditionalFormatting>
  <conditionalFormatting sqref="D8">
    <cfRule type="expression" dxfId="142" priority="72" stopIfTrue="1">
      <formula>_SEC01_02 = "ERROR"</formula>
    </cfRule>
  </conditionalFormatting>
  <conditionalFormatting sqref="B9">
    <cfRule type="expression" dxfId="141" priority="71" stopIfTrue="1">
      <formula>_SEC01_03 = "ERROR"</formula>
    </cfRule>
  </conditionalFormatting>
  <conditionalFormatting sqref="D9">
    <cfRule type="expression" dxfId="140" priority="70" stopIfTrue="1">
      <formula>_SEC01_04="ERROR"</formula>
    </cfRule>
  </conditionalFormatting>
  <conditionalFormatting sqref="B10">
    <cfRule type="expression" dxfId="139" priority="69" stopIfTrue="1">
      <formula>_SEC01_05 = "ERROR"</formula>
    </cfRule>
  </conditionalFormatting>
  <conditionalFormatting sqref="B11:E11">
    <cfRule type="expression" dxfId="138" priority="68" stopIfTrue="1">
      <formula>_SEC01_06="ERROR"</formula>
    </cfRule>
  </conditionalFormatting>
  <conditionalFormatting sqref="D13:E13">
    <cfRule type="expression" dxfId="137" priority="64" stopIfTrue="1">
      <formula>AND(_CB01_02 = FALSE, _CB01_03 = FALSE,_CB01_04 = FALSE,_CB01_05 = FALSE,_CB01_06 = FALSE)</formula>
    </cfRule>
  </conditionalFormatting>
  <conditionalFormatting sqref="B18">
    <cfRule type="expression" dxfId="136" priority="63" stopIfTrue="1">
      <formula>_SEC01_08="ERROR"</formula>
    </cfRule>
    <cfRule type="expression" dxfId="135" priority="66" stopIfTrue="1">
      <formula>_CB01_06=FALSE</formula>
    </cfRule>
  </conditionalFormatting>
  <conditionalFormatting sqref="C18:E18">
    <cfRule type="expression" dxfId="134" priority="65" stopIfTrue="1">
      <formula>_CB01_06=FALSE</formula>
    </cfRule>
  </conditionalFormatting>
  <conditionalFormatting sqref="D13">
    <cfRule type="expression" dxfId="133" priority="67" stopIfTrue="1">
      <formula>_SEC01_07="ERROR"</formula>
    </cfRule>
  </conditionalFormatting>
  <conditionalFormatting sqref="B19:E19">
    <cfRule type="expression" dxfId="132" priority="62" stopIfTrue="1">
      <formula>_SEC01_09="ERROR"</formula>
    </cfRule>
  </conditionalFormatting>
  <conditionalFormatting sqref="B20:E20">
    <cfRule type="expression" dxfId="131" priority="61" stopIfTrue="1">
      <formula>_SEC01_10="ERROR"</formula>
    </cfRule>
  </conditionalFormatting>
  <conditionalFormatting sqref="B21:E21">
    <cfRule type="expression" dxfId="130" priority="60" stopIfTrue="1">
      <formula>_SEC01_11="ERROR"</formula>
    </cfRule>
  </conditionalFormatting>
  <conditionalFormatting sqref="E23">
    <cfRule type="expression" dxfId="129" priority="102" stopIfTrue="1">
      <formula>OR(_CB05_01=TRUE, _CB05_03=TRUE)</formula>
    </cfRule>
  </conditionalFormatting>
  <conditionalFormatting sqref="B22:E23">
    <cfRule type="expression" dxfId="128" priority="58" stopIfTrue="1">
      <formula>_SEC01_12="ERROR"</formula>
    </cfRule>
  </conditionalFormatting>
  <conditionalFormatting sqref="G8">
    <cfRule type="expression" dxfId="127" priority="55" stopIfTrue="1">
      <formula>_SEC02_01="ERROR"</formula>
    </cfRule>
  </conditionalFormatting>
  <conditionalFormatting sqref="I8">
    <cfRule type="expression" dxfId="126" priority="54" stopIfTrue="1">
      <formula>_SEC02_02="ERROR"</formula>
    </cfRule>
  </conditionalFormatting>
  <conditionalFormatting sqref="G9">
    <cfRule type="expression" dxfId="125" priority="53" stopIfTrue="1">
      <formula>_SEC02_03="ERROR"</formula>
    </cfRule>
  </conditionalFormatting>
  <conditionalFormatting sqref="G10">
    <cfRule type="expression" dxfId="124" priority="50" stopIfTrue="1">
      <formula>_SEC02_05="ERROR"</formula>
    </cfRule>
  </conditionalFormatting>
  <conditionalFormatting sqref="G12">
    <cfRule type="expression" dxfId="123" priority="49" stopIfTrue="1">
      <formula>_SEC02_06="ERROR"</formula>
    </cfRule>
  </conditionalFormatting>
  <conditionalFormatting sqref="G14">
    <cfRule type="expression" dxfId="122" priority="48" stopIfTrue="1">
      <formula>_SEC02_07="ERROR"</formula>
    </cfRule>
  </conditionalFormatting>
  <conditionalFormatting sqref="G15">
    <cfRule type="expression" dxfId="121" priority="45" stopIfTrue="1">
      <formula>_SEC02_09="ERROR"</formula>
    </cfRule>
  </conditionalFormatting>
  <conditionalFormatting sqref="H10">
    <cfRule type="expression" dxfId="120" priority="56" stopIfTrue="1">
      <formula>_CB07_01=FALSE</formula>
    </cfRule>
  </conditionalFormatting>
  <conditionalFormatting sqref="G23:H23">
    <cfRule type="expression" dxfId="119" priority="43" stopIfTrue="1">
      <formula>_SEC03_01="ERROR"</formula>
    </cfRule>
  </conditionalFormatting>
  <conditionalFormatting sqref="G24:H25">
    <cfRule type="expression" dxfId="118" priority="42" stopIfTrue="1">
      <formula>_SEC03_02="ERROR"</formula>
    </cfRule>
  </conditionalFormatting>
  <conditionalFormatting sqref="G26:H26">
    <cfRule type="expression" dxfId="117" priority="41" stopIfTrue="1">
      <formula>OR(_SEC03_03="ERROR",_SEC03_04="ERROR",_SEC03_05="ERROR",_SEC03_06="ERROR")</formula>
    </cfRule>
  </conditionalFormatting>
  <conditionalFormatting sqref="G31:H32">
    <cfRule type="expression" dxfId="116" priority="40" stopIfTrue="1">
      <formula>_SEC03_11="ERROR"</formula>
    </cfRule>
  </conditionalFormatting>
  <conditionalFormatting sqref="G33:H33">
    <cfRule type="expression" dxfId="115" priority="39" stopIfTrue="1">
      <formula>OR(_SEC03_12="ERROR", _SEC03_13="ERROR", _SEC03_14="ERROR", _SEC03_15="ERROR")</formula>
    </cfRule>
  </conditionalFormatting>
  <conditionalFormatting sqref="B44">
    <cfRule type="expression" dxfId="114" priority="38" stopIfTrue="1">
      <formula>_SEC04_01="ERROR"</formula>
    </cfRule>
  </conditionalFormatting>
  <conditionalFormatting sqref="B49:C51">
    <cfRule type="expression" dxfId="113" priority="36" stopIfTrue="1">
      <formula>_SEC04_03="ERROR"</formula>
    </cfRule>
  </conditionalFormatting>
  <conditionalFormatting sqref="B57">
    <cfRule type="expression" dxfId="112" priority="35" stopIfTrue="1">
      <formula>_SEC05_01="ERROR"</formula>
    </cfRule>
  </conditionalFormatting>
  <conditionalFormatting sqref="C57">
    <cfRule type="expression" dxfId="111" priority="34" stopIfTrue="1">
      <formula>_SEC05_02="ERROR"</formula>
    </cfRule>
  </conditionalFormatting>
  <conditionalFormatting sqref="B59">
    <cfRule type="expression" dxfId="110" priority="33" stopIfTrue="1">
      <formula>_SEC05_03="ERROR"</formula>
    </cfRule>
  </conditionalFormatting>
  <conditionalFormatting sqref="C59">
    <cfRule type="expression" dxfId="109" priority="32" stopIfTrue="1">
      <formula>_SEC05_04="ERROR"</formula>
    </cfRule>
  </conditionalFormatting>
  <conditionalFormatting sqref="B61">
    <cfRule type="expression" dxfId="108" priority="31" stopIfTrue="1">
      <formula>_SEC05_05="ERROR"</formula>
    </cfRule>
  </conditionalFormatting>
  <conditionalFormatting sqref="C61">
    <cfRule type="expression" dxfId="107" priority="30" stopIfTrue="1">
      <formula>_SEC05_06="ERROR"</formula>
    </cfRule>
  </conditionalFormatting>
  <conditionalFormatting sqref="B63">
    <cfRule type="expression" dxfId="106" priority="29" stopIfTrue="1">
      <formula>_SEC05_07="ERROR"</formula>
    </cfRule>
  </conditionalFormatting>
  <conditionalFormatting sqref="C63">
    <cfRule type="expression" dxfId="105" priority="28" stopIfTrue="1">
      <formula>_SEC05_08="ERROR"</formula>
    </cfRule>
  </conditionalFormatting>
  <conditionalFormatting sqref="G39">
    <cfRule type="expression" dxfId="104" priority="27" stopIfTrue="1">
      <formula>_SEC05_09="ERROR"</formula>
    </cfRule>
  </conditionalFormatting>
  <conditionalFormatting sqref="G41">
    <cfRule type="expression" dxfId="103" priority="22" stopIfTrue="1">
      <formula>_CB18_01=FALSE</formula>
    </cfRule>
    <cfRule type="expression" dxfId="102" priority="25" stopIfTrue="1">
      <formula>_SEC05_11="ERROR"</formula>
    </cfRule>
  </conditionalFormatting>
  <conditionalFormatting sqref="I40:L40">
    <cfRule type="expression" dxfId="101" priority="23" stopIfTrue="1">
      <formula>_CB18_01=FALSE</formula>
    </cfRule>
  </conditionalFormatting>
  <conditionalFormatting sqref="I41">
    <cfRule type="expression" dxfId="100" priority="21" stopIfTrue="1">
      <formula>_CB18_01=FALSE</formula>
    </cfRule>
  </conditionalFormatting>
  <conditionalFormatting sqref="B72">
    <cfRule type="expression" dxfId="99" priority="20" stopIfTrue="1">
      <formula>_SEC07_01="ERROR"</formula>
    </cfRule>
  </conditionalFormatting>
  <conditionalFormatting sqref="B73">
    <cfRule type="expression" dxfId="98" priority="19" stopIfTrue="1">
      <formula>_SEC07_02="ERROR"</formula>
    </cfRule>
  </conditionalFormatting>
  <conditionalFormatting sqref="G72:H72">
    <cfRule type="expression" dxfId="97" priority="18" stopIfTrue="1">
      <formula>_SEC07_03="ERROR"</formula>
    </cfRule>
  </conditionalFormatting>
  <conditionalFormatting sqref="G73:H73">
    <cfRule type="expression" dxfId="96" priority="17" stopIfTrue="1">
      <formula>_SEC07_04="ERROR"</formula>
    </cfRule>
  </conditionalFormatting>
  <conditionalFormatting sqref="G17">
    <cfRule type="expression" dxfId="95" priority="16" stopIfTrue="1">
      <formula>_SEC02_10="ERROR"</formula>
    </cfRule>
  </conditionalFormatting>
  <conditionalFormatting sqref="B48">
    <cfRule type="expression" dxfId="94" priority="15" stopIfTrue="1">
      <formula>_SEC04_02="ERROR"</formula>
    </cfRule>
  </conditionalFormatting>
  <conditionalFormatting sqref="B47:C47">
    <cfRule type="expression" dxfId="93" priority="14">
      <formula>_SEC04_04="ERROR"</formula>
    </cfRule>
  </conditionalFormatting>
  <conditionalFormatting sqref="G18">
    <cfRule type="expression" dxfId="92" priority="10">
      <formula>_SEC02_11a = "ERROR"</formula>
    </cfRule>
  </conditionalFormatting>
  <conditionalFormatting sqref="I18">
    <cfRule type="expression" dxfId="91" priority="9">
      <formula>_CB19_02 = TRUE</formula>
    </cfRule>
  </conditionalFormatting>
  <conditionalFormatting sqref="G40:H40">
    <cfRule type="expression" dxfId="90" priority="24" stopIfTrue="1">
      <formula>_CB18_01=FALSE</formula>
    </cfRule>
    <cfRule type="expression" dxfId="89" priority="26" stopIfTrue="1">
      <formula>_SEC05_10="ERROR"</formula>
    </cfRule>
  </conditionalFormatting>
  <conditionalFormatting sqref="G43">
    <cfRule type="expression" dxfId="88" priority="104" stopIfTrue="1">
      <formula>_SEC06a="ERROR"</formula>
    </cfRule>
  </conditionalFormatting>
  <conditionalFormatting sqref="B45:C46">
    <cfRule type="expression" dxfId="87" priority="2">
      <formula>AND($D$44="Check", $D$45="")</formula>
    </cfRule>
    <cfRule type="expression" dxfId="86" priority="3">
      <formula>OR($D$44="Select One", $D$44="Electronic Funds Transfer (EFT)")</formula>
    </cfRule>
  </conditionalFormatting>
  <conditionalFormatting sqref="B31:E32">
    <cfRule type="expression" dxfId="85" priority="1">
      <formula>_SEC01_13="ERROR"</formula>
    </cfRule>
  </conditionalFormatting>
  <conditionalFormatting sqref="G43:L61">
    <cfRule type="expression" dxfId="84" priority="113">
      <formula>OR($H$12="Select One", $I$17="Select One")</formula>
    </cfRule>
    <cfRule type="expression" dxfId="83" priority="114">
      <formula>$J$44=$J$45</formula>
    </cfRule>
  </conditionalFormatting>
  <dataValidations count="9">
    <dataValidation type="list" showInputMessage="1" showErrorMessage="1" sqref="C9">
      <formula1>_DD01</formula1>
    </dataValidation>
    <dataValidation type="list" allowBlank="1" showInputMessage="1" showErrorMessage="1" sqref="H8">
      <formula1>_DD02</formula1>
    </dataValidation>
    <dataValidation type="list" allowBlank="1" showInputMessage="1" showErrorMessage="1" sqref="J8">
      <formula1>_DD03</formula1>
    </dataValidation>
    <dataValidation type="list" allowBlank="1" showInputMessage="1" showErrorMessage="1" sqref="H12">
      <formula1>_DD04</formula1>
    </dataValidation>
    <dataValidation type="list" allowBlank="1" showInputMessage="1" showErrorMessage="1" sqref="D48">
      <formula1>_DD09</formula1>
    </dataValidation>
    <dataValidation type="list" allowBlank="1" showInputMessage="1" showErrorMessage="1" sqref="D44">
      <formula1>_DD06</formula1>
    </dataValidation>
    <dataValidation type="list" allowBlank="1" showInputMessage="1" showErrorMessage="1" sqref="L26 L33">
      <formula1>_DD08</formula1>
    </dataValidation>
    <dataValidation type="list" allowBlank="1" showInputMessage="1" showErrorMessage="1" sqref="I17">
      <formula1>_DD10</formula1>
    </dataValidation>
    <dataValidation type="whole" allowBlank="1" showInputMessage="1" showErrorMessage="1" sqref="I19">
      <formula1>1</formula1>
      <formula2>9999999999999</formula2>
    </dataValidation>
  </dataValidations>
  <hyperlinks>
    <hyperlink ref="G13:J13" r:id="rId1" display="See &quot;Supplier Type &amp; DD&quot; Sheet or refer to BOS Policy &quot;Global Procurement Policy 13-13.100.BEHQ&quot; for supplier type definitions."/>
    <hyperlink ref="G16:J16" r:id="rId2" display="Click on this link to access the &quot;Commodity Code Web Tool&quot;"/>
  </hyperlinks>
  <printOptions horizontalCentered="1"/>
  <pageMargins left="0.45" right="0.45" top="0.5" bottom="0.5" header="0" footer="0"/>
  <pageSetup scale="43" orientation="portrait"/>
  <drawing r:id="rId3"/>
  <legacyDrawing r:id="rId4"/>
  <mc:AlternateContent xmlns:mc="http://schemas.openxmlformats.org/markup-compatibility/2006">
    <mc:Choice Requires="x14">
      <controls>
        <mc:AlternateContent xmlns:mc="http://schemas.openxmlformats.org/markup-compatibility/2006">
          <mc:Choice Requires="x14">
            <control shapeId="2097" r:id="rId5" name="Check Box 49">
              <controlPr locked="0" defaultSize="0" autoFill="0" autoLine="0" autoPict="0">
                <anchor moveWithCells="1">
                  <from>
                    <xdr:col>3</xdr:col>
                    <xdr:colOff>76200</xdr:colOff>
                    <xdr:row>39</xdr:row>
                    <xdr:rowOff>12700</xdr:rowOff>
                  </from>
                  <to>
                    <xdr:col>3</xdr:col>
                    <xdr:colOff>266700</xdr:colOff>
                    <xdr:row>40</xdr:row>
                    <xdr:rowOff>0</xdr:rowOff>
                  </to>
                </anchor>
              </controlPr>
            </control>
          </mc:Choice>
          <mc:Fallback/>
        </mc:AlternateContent>
        <mc:AlternateContent xmlns:mc="http://schemas.openxmlformats.org/markup-compatibility/2006">
          <mc:Choice Requires="x14">
            <control shapeId="2098" r:id="rId6" name="Check Box 50">
              <controlPr locked="0" defaultSize="0" autoFill="0" autoLine="0" autoPict="0">
                <anchor moveWithCells="1">
                  <from>
                    <xdr:col>3</xdr:col>
                    <xdr:colOff>76200</xdr:colOff>
                    <xdr:row>40</xdr:row>
                    <xdr:rowOff>0</xdr:rowOff>
                  </from>
                  <to>
                    <xdr:col>3</xdr:col>
                    <xdr:colOff>1143000</xdr:colOff>
                    <xdr:row>40</xdr:row>
                    <xdr:rowOff>228600</xdr:rowOff>
                  </to>
                </anchor>
              </controlPr>
            </control>
          </mc:Choice>
          <mc:Fallback/>
        </mc:AlternateContent>
        <mc:AlternateContent xmlns:mc="http://schemas.openxmlformats.org/markup-compatibility/2006">
          <mc:Choice Requires="x14">
            <control shapeId="2099" r:id="rId7" name="Check Box 51">
              <controlPr locked="0" defaultSize="0" autoFill="0" autoLine="0" autoPict="0">
                <anchor moveWithCells="1">
                  <from>
                    <xdr:col>3</xdr:col>
                    <xdr:colOff>1181100</xdr:colOff>
                    <xdr:row>40</xdr:row>
                    <xdr:rowOff>0</xdr:rowOff>
                  </from>
                  <to>
                    <xdr:col>4</xdr:col>
                    <xdr:colOff>647700</xdr:colOff>
                    <xdr:row>40</xdr:row>
                    <xdr:rowOff>228600</xdr:rowOff>
                  </to>
                </anchor>
              </controlPr>
            </control>
          </mc:Choice>
          <mc:Fallback/>
        </mc:AlternateContent>
        <mc:AlternateContent xmlns:mc="http://schemas.openxmlformats.org/markup-compatibility/2006">
          <mc:Choice Requires="x14">
            <control shapeId="2100" r:id="rId8" name="Check Box 52">
              <controlPr locked="0" defaultSize="0" autoFill="0" autoLine="0" autoPict="0">
                <anchor moveWithCells="1">
                  <from>
                    <xdr:col>4</xdr:col>
                    <xdr:colOff>660400</xdr:colOff>
                    <xdr:row>40</xdr:row>
                    <xdr:rowOff>0</xdr:rowOff>
                  </from>
                  <to>
                    <xdr:col>4</xdr:col>
                    <xdr:colOff>1752600</xdr:colOff>
                    <xdr:row>40</xdr:row>
                    <xdr:rowOff>228600</xdr:rowOff>
                  </to>
                </anchor>
              </controlPr>
            </control>
          </mc:Choice>
          <mc:Fallback/>
        </mc:AlternateContent>
        <mc:AlternateContent xmlns:mc="http://schemas.openxmlformats.org/markup-compatibility/2006">
          <mc:Choice Requires="x14">
            <control shapeId="2143" r:id="rId9" name="Check Box 95">
              <controlPr locked="0" defaultSize="0" autoFill="0" autoLine="0" autoPict="0">
                <anchor moveWithCells="1">
                  <from>
                    <xdr:col>2</xdr:col>
                    <xdr:colOff>114300</xdr:colOff>
                    <xdr:row>56</xdr:row>
                    <xdr:rowOff>88900</xdr:rowOff>
                  </from>
                  <to>
                    <xdr:col>2</xdr:col>
                    <xdr:colOff>647700</xdr:colOff>
                    <xdr:row>56</xdr:row>
                    <xdr:rowOff>342900</xdr:rowOff>
                  </to>
                </anchor>
              </controlPr>
            </control>
          </mc:Choice>
          <mc:Fallback/>
        </mc:AlternateContent>
        <mc:AlternateContent xmlns:mc="http://schemas.openxmlformats.org/markup-compatibility/2006">
          <mc:Choice Requires="x14">
            <control shapeId="2144" r:id="rId10" name="Check Box 96">
              <controlPr locked="0" defaultSize="0" autoFill="0" autoLine="0" autoPict="0">
                <anchor moveWithCells="1">
                  <from>
                    <xdr:col>2</xdr:col>
                    <xdr:colOff>114300</xdr:colOff>
                    <xdr:row>56</xdr:row>
                    <xdr:rowOff>279400</xdr:rowOff>
                  </from>
                  <to>
                    <xdr:col>2</xdr:col>
                    <xdr:colOff>647700</xdr:colOff>
                    <xdr:row>57</xdr:row>
                    <xdr:rowOff>152400</xdr:rowOff>
                  </to>
                </anchor>
              </controlPr>
            </control>
          </mc:Choice>
          <mc:Fallback/>
        </mc:AlternateContent>
        <mc:AlternateContent xmlns:mc="http://schemas.openxmlformats.org/markup-compatibility/2006">
          <mc:Choice Requires="x14">
            <control shapeId="2145" r:id="rId11" name="Check Box 97">
              <controlPr locked="0" defaultSize="0" autoFill="0" autoLine="0" autoPict="0">
                <anchor moveWithCells="1">
                  <from>
                    <xdr:col>1</xdr:col>
                    <xdr:colOff>114300</xdr:colOff>
                    <xdr:row>58</xdr:row>
                    <xdr:rowOff>88900</xdr:rowOff>
                  </from>
                  <to>
                    <xdr:col>1</xdr:col>
                    <xdr:colOff>622300</xdr:colOff>
                    <xdr:row>58</xdr:row>
                    <xdr:rowOff>317500</xdr:rowOff>
                  </to>
                </anchor>
              </controlPr>
            </control>
          </mc:Choice>
          <mc:Fallback/>
        </mc:AlternateContent>
        <mc:AlternateContent xmlns:mc="http://schemas.openxmlformats.org/markup-compatibility/2006">
          <mc:Choice Requires="x14">
            <control shapeId="2146" r:id="rId12" name="Check Box 98">
              <controlPr locked="0" defaultSize="0" autoFill="0" autoLine="0" autoPict="0">
                <anchor moveWithCells="1">
                  <from>
                    <xdr:col>1</xdr:col>
                    <xdr:colOff>114300</xdr:colOff>
                    <xdr:row>58</xdr:row>
                    <xdr:rowOff>279400</xdr:rowOff>
                  </from>
                  <to>
                    <xdr:col>1</xdr:col>
                    <xdr:colOff>622300</xdr:colOff>
                    <xdr:row>59</xdr:row>
                    <xdr:rowOff>190500</xdr:rowOff>
                  </to>
                </anchor>
              </controlPr>
            </control>
          </mc:Choice>
          <mc:Fallback/>
        </mc:AlternateContent>
        <mc:AlternateContent xmlns:mc="http://schemas.openxmlformats.org/markup-compatibility/2006">
          <mc:Choice Requires="x14">
            <control shapeId="2147" r:id="rId13" name="Check Box 99">
              <controlPr locked="0" defaultSize="0" autoFill="0" autoLine="0" autoPict="0">
                <anchor moveWithCells="1">
                  <from>
                    <xdr:col>2</xdr:col>
                    <xdr:colOff>114300</xdr:colOff>
                    <xdr:row>58</xdr:row>
                    <xdr:rowOff>88900</xdr:rowOff>
                  </from>
                  <to>
                    <xdr:col>2</xdr:col>
                    <xdr:colOff>622300</xdr:colOff>
                    <xdr:row>58</xdr:row>
                    <xdr:rowOff>317500</xdr:rowOff>
                  </to>
                </anchor>
              </controlPr>
            </control>
          </mc:Choice>
          <mc:Fallback/>
        </mc:AlternateContent>
        <mc:AlternateContent xmlns:mc="http://schemas.openxmlformats.org/markup-compatibility/2006">
          <mc:Choice Requires="x14">
            <control shapeId="2148" r:id="rId14" name="Check Box 100">
              <controlPr locked="0" defaultSize="0" autoFill="0" autoLine="0" autoPict="0">
                <anchor moveWithCells="1">
                  <from>
                    <xdr:col>2</xdr:col>
                    <xdr:colOff>114300</xdr:colOff>
                    <xdr:row>58</xdr:row>
                    <xdr:rowOff>279400</xdr:rowOff>
                  </from>
                  <to>
                    <xdr:col>2</xdr:col>
                    <xdr:colOff>622300</xdr:colOff>
                    <xdr:row>59</xdr:row>
                    <xdr:rowOff>190500</xdr:rowOff>
                  </to>
                </anchor>
              </controlPr>
            </control>
          </mc:Choice>
          <mc:Fallback/>
        </mc:AlternateContent>
        <mc:AlternateContent xmlns:mc="http://schemas.openxmlformats.org/markup-compatibility/2006">
          <mc:Choice Requires="x14">
            <control shapeId="2149" r:id="rId15" name="Check Box 101">
              <controlPr locked="0" defaultSize="0" autoFill="0" autoLine="0" autoPict="0">
                <anchor moveWithCells="1">
                  <from>
                    <xdr:col>1</xdr:col>
                    <xdr:colOff>114300</xdr:colOff>
                    <xdr:row>60</xdr:row>
                    <xdr:rowOff>88900</xdr:rowOff>
                  </from>
                  <to>
                    <xdr:col>1</xdr:col>
                    <xdr:colOff>647700</xdr:colOff>
                    <xdr:row>60</xdr:row>
                    <xdr:rowOff>266700</xdr:rowOff>
                  </to>
                </anchor>
              </controlPr>
            </control>
          </mc:Choice>
          <mc:Fallback/>
        </mc:AlternateContent>
        <mc:AlternateContent xmlns:mc="http://schemas.openxmlformats.org/markup-compatibility/2006">
          <mc:Choice Requires="x14">
            <control shapeId="2150" r:id="rId16" name="Check Box 102">
              <controlPr locked="0" defaultSize="0" autoFill="0" autoLine="0" autoPict="0">
                <anchor moveWithCells="1">
                  <from>
                    <xdr:col>1</xdr:col>
                    <xdr:colOff>114300</xdr:colOff>
                    <xdr:row>60</xdr:row>
                    <xdr:rowOff>279400</xdr:rowOff>
                  </from>
                  <to>
                    <xdr:col>1</xdr:col>
                    <xdr:colOff>647700</xdr:colOff>
                    <xdr:row>61</xdr:row>
                    <xdr:rowOff>114300</xdr:rowOff>
                  </to>
                </anchor>
              </controlPr>
            </control>
          </mc:Choice>
          <mc:Fallback/>
        </mc:AlternateContent>
        <mc:AlternateContent xmlns:mc="http://schemas.openxmlformats.org/markup-compatibility/2006">
          <mc:Choice Requires="x14">
            <control shapeId="2151" r:id="rId17" name="Check Box 103">
              <controlPr locked="0" defaultSize="0" autoFill="0" autoLine="0" autoPict="0">
                <anchor moveWithCells="1">
                  <from>
                    <xdr:col>2</xdr:col>
                    <xdr:colOff>114300</xdr:colOff>
                    <xdr:row>60</xdr:row>
                    <xdr:rowOff>88900</xdr:rowOff>
                  </from>
                  <to>
                    <xdr:col>2</xdr:col>
                    <xdr:colOff>647700</xdr:colOff>
                    <xdr:row>60</xdr:row>
                    <xdr:rowOff>266700</xdr:rowOff>
                  </to>
                </anchor>
              </controlPr>
            </control>
          </mc:Choice>
          <mc:Fallback/>
        </mc:AlternateContent>
        <mc:AlternateContent xmlns:mc="http://schemas.openxmlformats.org/markup-compatibility/2006">
          <mc:Choice Requires="x14">
            <control shapeId="2152" r:id="rId18" name="Check Box 104">
              <controlPr locked="0" defaultSize="0" autoFill="0" autoLine="0" autoPict="0">
                <anchor moveWithCells="1">
                  <from>
                    <xdr:col>2</xdr:col>
                    <xdr:colOff>114300</xdr:colOff>
                    <xdr:row>60</xdr:row>
                    <xdr:rowOff>279400</xdr:rowOff>
                  </from>
                  <to>
                    <xdr:col>2</xdr:col>
                    <xdr:colOff>647700</xdr:colOff>
                    <xdr:row>61</xdr:row>
                    <xdr:rowOff>114300</xdr:rowOff>
                  </to>
                </anchor>
              </controlPr>
            </control>
          </mc:Choice>
          <mc:Fallback/>
        </mc:AlternateContent>
        <mc:AlternateContent xmlns:mc="http://schemas.openxmlformats.org/markup-compatibility/2006">
          <mc:Choice Requires="x14">
            <control shapeId="2153" r:id="rId19" name="Check Box 105">
              <controlPr locked="0" defaultSize="0" autoFill="0" autoLine="0" autoPict="0">
                <anchor moveWithCells="1">
                  <from>
                    <xdr:col>1</xdr:col>
                    <xdr:colOff>114300</xdr:colOff>
                    <xdr:row>62</xdr:row>
                    <xdr:rowOff>76200</xdr:rowOff>
                  </from>
                  <to>
                    <xdr:col>1</xdr:col>
                    <xdr:colOff>647700</xdr:colOff>
                    <xdr:row>62</xdr:row>
                    <xdr:rowOff>228600</xdr:rowOff>
                  </to>
                </anchor>
              </controlPr>
            </control>
          </mc:Choice>
          <mc:Fallback/>
        </mc:AlternateContent>
        <mc:AlternateContent xmlns:mc="http://schemas.openxmlformats.org/markup-compatibility/2006">
          <mc:Choice Requires="x14">
            <control shapeId="2154" r:id="rId20" name="Check Box 106">
              <controlPr locked="0" defaultSize="0" autoFill="0" autoLine="0" autoPict="0">
                <anchor moveWithCells="1">
                  <from>
                    <xdr:col>1</xdr:col>
                    <xdr:colOff>114300</xdr:colOff>
                    <xdr:row>62</xdr:row>
                    <xdr:rowOff>228600</xdr:rowOff>
                  </from>
                  <to>
                    <xdr:col>1</xdr:col>
                    <xdr:colOff>647700</xdr:colOff>
                    <xdr:row>63</xdr:row>
                    <xdr:rowOff>76200</xdr:rowOff>
                  </to>
                </anchor>
              </controlPr>
            </control>
          </mc:Choice>
          <mc:Fallback/>
        </mc:AlternateContent>
        <mc:AlternateContent xmlns:mc="http://schemas.openxmlformats.org/markup-compatibility/2006">
          <mc:Choice Requires="x14">
            <control shapeId="2155" r:id="rId21" name="Check Box 107">
              <controlPr locked="0" defaultSize="0" autoFill="0" autoLine="0" autoPict="0">
                <anchor moveWithCells="1">
                  <from>
                    <xdr:col>2</xdr:col>
                    <xdr:colOff>114300</xdr:colOff>
                    <xdr:row>62</xdr:row>
                    <xdr:rowOff>76200</xdr:rowOff>
                  </from>
                  <to>
                    <xdr:col>2</xdr:col>
                    <xdr:colOff>647700</xdr:colOff>
                    <xdr:row>62</xdr:row>
                    <xdr:rowOff>228600</xdr:rowOff>
                  </to>
                </anchor>
              </controlPr>
            </control>
          </mc:Choice>
          <mc:Fallback/>
        </mc:AlternateContent>
        <mc:AlternateContent xmlns:mc="http://schemas.openxmlformats.org/markup-compatibility/2006">
          <mc:Choice Requires="x14">
            <control shapeId="2156" r:id="rId22" name="Check Box 108">
              <controlPr locked="0" defaultSize="0" autoFill="0" autoLine="0" autoPict="0">
                <anchor moveWithCells="1">
                  <from>
                    <xdr:col>2</xdr:col>
                    <xdr:colOff>114300</xdr:colOff>
                    <xdr:row>62</xdr:row>
                    <xdr:rowOff>228600</xdr:rowOff>
                  </from>
                  <to>
                    <xdr:col>2</xdr:col>
                    <xdr:colOff>647700</xdr:colOff>
                    <xdr:row>63</xdr:row>
                    <xdr:rowOff>76200</xdr:rowOff>
                  </to>
                </anchor>
              </controlPr>
            </control>
          </mc:Choice>
          <mc:Fallback/>
        </mc:AlternateContent>
        <mc:AlternateContent xmlns:mc="http://schemas.openxmlformats.org/markup-compatibility/2006">
          <mc:Choice Requires="x14">
            <control shapeId="2159" r:id="rId23" name="Check Box 111">
              <controlPr locked="0" defaultSize="0" autoFill="0" autoLine="0" autoPict="0">
                <anchor moveWithCells="1">
                  <from>
                    <xdr:col>1</xdr:col>
                    <xdr:colOff>114300</xdr:colOff>
                    <xdr:row>56</xdr:row>
                    <xdr:rowOff>88900</xdr:rowOff>
                  </from>
                  <to>
                    <xdr:col>1</xdr:col>
                    <xdr:colOff>647700</xdr:colOff>
                    <xdr:row>56</xdr:row>
                    <xdr:rowOff>342900</xdr:rowOff>
                  </to>
                </anchor>
              </controlPr>
            </control>
          </mc:Choice>
          <mc:Fallback/>
        </mc:AlternateContent>
        <mc:AlternateContent xmlns:mc="http://schemas.openxmlformats.org/markup-compatibility/2006">
          <mc:Choice Requires="x14">
            <control shapeId="2160" r:id="rId24" name="Check Box 112">
              <controlPr locked="0" defaultSize="0" autoFill="0" autoLine="0" autoPict="0">
                <anchor moveWithCells="1">
                  <from>
                    <xdr:col>1</xdr:col>
                    <xdr:colOff>114300</xdr:colOff>
                    <xdr:row>56</xdr:row>
                    <xdr:rowOff>279400</xdr:rowOff>
                  </from>
                  <to>
                    <xdr:col>1</xdr:col>
                    <xdr:colOff>647700</xdr:colOff>
                    <xdr:row>57</xdr:row>
                    <xdr:rowOff>152400</xdr:rowOff>
                  </to>
                </anchor>
              </controlPr>
            </control>
          </mc:Choice>
          <mc:Fallback/>
        </mc:AlternateContent>
        <mc:AlternateContent xmlns:mc="http://schemas.openxmlformats.org/markup-compatibility/2006">
          <mc:Choice Requires="x14">
            <control shapeId="2163" r:id="rId25" name="Check Box 115">
              <controlPr locked="0" defaultSize="0" autoFill="0" autoLine="0" autoPict="0">
                <anchor moveWithCells="1">
                  <from>
                    <xdr:col>8</xdr:col>
                    <xdr:colOff>1104900</xdr:colOff>
                    <xdr:row>38</xdr:row>
                    <xdr:rowOff>38100</xdr:rowOff>
                  </from>
                  <to>
                    <xdr:col>9</xdr:col>
                    <xdr:colOff>152400</xdr:colOff>
                    <xdr:row>38</xdr:row>
                    <xdr:rowOff>228600</xdr:rowOff>
                  </to>
                </anchor>
              </controlPr>
            </control>
          </mc:Choice>
          <mc:Fallback/>
        </mc:AlternateContent>
        <mc:AlternateContent xmlns:mc="http://schemas.openxmlformats.org/markup-compatibility/2006">
          <mc:Choice Requires="x14">
            <control shapeId="2201" r:id="rId26" name="Check Box 153">
              <controlPr locked="0" defaultSize="0" autoFill="0" autoLine="0" autoPict="0">
                <anchor moveWithCells="1">
                  <from>
                    <xdr:col>1</xdr:col>
                    <xdr:colOff>266700</xdr:colOff>
                    <xdr:row>11</xdr:row>
                    <xdr:rowOff>0</xdr:rowOff>
                  </from>
                  <to>
                    <xdr:col>2</xdr:col>
                    <xdr:colOff>457200</xdr:colOff>
                    <xdr:row>12</xdr:row>
                    <xdr:rowOff>0</xdr:rowOff>
                  </to>
                </anchor>
              </controlPr>
            </control>
          </mc:Choice>
          <mc:Fallback/>
        </mc:AlternateContent>
        <mc:AlternateContent xmlns:mc="http://schemas.openxmlformats.org/markup-compatibility/2006">
          <mc:Choice Requires="x14">
            <control shapeId="2202" r:id="rId27" name="Check Box 154">
              <controlPr locked="0" defaultSize="0" autoFill="0" autoLine="0" autoPict="0">
                <anchor moveWithCells="1">
                  <from>
                    <xdr:col>1</xdr:col>
                    <xdr:colOff>266700</xdr:colOff>
                    <xdr:row>12</xdr:row>
                    <xdr:rowOff>0</xdr:rowOff>
                  </from>
                  <to>
                    <xdr:col>2</xdr:col>
                    <xdr:colOff>457200</xdr:colOff>
                    <xdr:row>13</xdr:row>
                    <xdr:rowOff>0</xdr:rowOff>
                  </to>
                </anchor>
              </controlPr>
            </control>
          </mc:Choice>
          <mc:Fallback/>
        </mc:AlternateContent>
        <mc:AlternateContent xmlns:mc="http://schemas.openxmlformats.org/markup-compatibility/2006">
          <mc:Choice Requires="x14">
            <control shapeId="2203" r:id="rId28" name="Check Box 155">
              <controlPr locked="0" defaultSize="0" autoFill="0" autoLine="0" autoPict="0">
                <anchor moveWithCells="1">
                  <from>
                    <xdr:col>1</xdr:col>
                    <xdr:colOff>266700</xdr:colOff>
                    <xdr:row>13</xdr:row>
                    <xdr:rowOff>0</xdr:rowOff>
                  </from>
                  <to>
                    <xdr:col>2</xdr:col>
                    <xdr:colOff>457200</xdr:colOff>
                    <xdr:row>14</xdr:row>
                    <xdr:rowOff>12700</xdr:rowOff>
                  </to>
                </anchor>
              </controlPr>
            </control>
          </mc:Choice>
          <mc:Fallback/>
        </mc:AlternateContent>
        <mc:AlternateContent xmlns:mc="http://schemas.openxmlformats.org/markup-compatibility/2006">
          <mc:Choice Requires="x14">
            <control shapeId="2204" r:id="rId29" name="Check Box 156">
              <controlPr locked="0" defaultSize="0" autoFill="0" autoLine="0" autoPict="0">
                <anchor moveWithCells="1">
                  <from>
                    <xdr:col>1</xdr:col>
                    <xdr:colOff>266700</xdr:colOff>
                    <xdr:row>14</xdr:row>
                    <xdr:rowOff>0</xdr:rowOff>
                  </from>
                  <to>
                    <xdr:col>2</xdr:col>
                    <xdr:colOff>457200</xdr:colOff>
                    <xdr:row>15</xdr:row>
                    <xdr:rowOff>0</xdr:rowOff>
                  </to>
                </anchor>
              </controlPr>
            </control>
          </mc:Choice>
          <mc:Fallback/>
        </mc:AlternateContent>
        <mc:AlternateContent xmlns:mc="http://schemas.openxmlformats.org/markup-compatibility/2006">
          <mc:Choice Requires="x14">
            <control shapeId="2205" r:id="rId30" name="Check Box 157">
              <controlPr locked="0" defaultSize="0" autoFill="0" autoLine="0" autoPict="0">
                <anchor moveWithCells="1">
                  <from>
                    <xdr:col>1</xdr:col>
                    <xdr:colOff>266700</xdr:colOff>
                    <xdr:row>15</xdr:row>
                    <xdr:rowOff>0</xdr:rowOff>
                  </from>
                  <to>
                    <xdr:col>2</xdr:col>
                    <xdr:colOff>457200</xdr:colOff>
                    <xdr:row>16</xdr:row>
                    <xdr:rowOff>38100</xdr:rowOff>
                  </to>
                </anchor>
              </controlPr>
            </control>
          </mc:Choice>
          <mc:Fallback/>
        </mc:AlternateContent>
        <mc:AlternateContent xmlns:mc="http://schemas.openxmlformats.org/markup-compatibility/2006">
          <mc:Choice Requires="x14">
            <control shapeId="2206" r:id="rId31" name="Check Box 158">
              <controlPr locked="0" defaultSize="0" autoFill="0" autoLine="0" autoPict="0">
                <anchor moveWithCells="1">
                  <from>
                    <xdr:col>1</xdr:col>
                    <xdr:colOff>266700</xdr:colOff>
                    <xdr:row>16</xdr:row>
                    <xdr:rowOff>0</xdr:rowOff>
                  </from>
                  <to>
                    <xdr:col>2</xdr:col>
                    <xdr:colOff>457200</xdr:colOff>
                    <xdr:row>17</xdr:row>
                    <xdr:rowOff>0</xdr:rowOff>
                  </to>
                </anchor>
              </controlPr>
            </control>
          </mc:Choice>
          <mc:Fallback/>
        </mc:AlternateContent>
        <mc:AlternateContent xmlns:mc="http://schemas.openxmlformats.org/markup-compatibility/2006">
          <mc:Choice Requires="x14">
            <control shapeId="2226" r:id="rId32" name="Check Box 178">
              <controlPr locked="0" defaultSize="0" autoFill="0" autoLine="0" autoPict="0">
                <anchor moveWithCells="1">
                  <from>
                    <xdr:col>7</xdr:col>
                    <xdr:colOff>114300</xdr:colOff>
                    <xdr:row>9</xdr:row>
                    <xdr:rowOff>76200</xdr:rowOff>
                  </from>
                  <to>
                    <xdr:col>7</xdr:col>
                    <xdr:colOff>647700</xdr:colOff>
                    <xdr:row>10</xdr:row>
                    <xdr:rowOff>76200</xdr:rowOff>
                  </to>
                </anchor>
              </controlPr>
            </control>
          </mc:Choice>
          <mc:Fallback/>
        </mc:AlternateContent>
        <mc:AlternateContent xmlns:mc="http://schemas.openxmlformats.org/markup-compatibility/2006">
          <mc:Choice Requires="x14">
            <control shapeId="2227" r:id="rId33" name="Check Box 179">
              <controlPr locked="0" defaultSize="0" autoFill="0" autoLine="0" autoPict="0">
                <anchor moveWithCells="1">
                  <from>
                    <xdr:col>7</xdr:col>
                    <xdr:colOff>114300</xdr:colOff>
                    <xdr:row>9</xdr:row>
                    <xdr:rowOff>266700</xdr:rowOff>
                  </from>
                  <to>
                    <xdr:col>7</xdr:col>
                    <xdr:colOff>647700</xdr:colOff>
                    <xdr:row>10</xdr:row>
                    <xdr:rowOff>241300</xdr:rowOff>
                  </to>
                </anchor>
              </controlPr>
            </control>
          </mc:Choice>
          <mc:Fallback/>
        </mc:AlternateContent>
        <mc:AlternateContent xmlns:mc="http://schemas.openxmlformats.org/markup-compatibility/2006">
          <mc:Choice Requires="x14">
            <control shapeId="2231" r:id="rId34" name="Check Box 183">
              <controlPr locked="0" defaultSize="0" autoFill="0" autoLine="0" autoPict="0">
                <anchor moveWithCells="1">
                  <from>
                    <xdr:col>9</xdr:col>
                    <xdr:colOff>76200</xdr:colOff>
                    <xdr:row>38</xdr:row>
                    <xdr:rowOff>38100</xdr:rowOff>
                  </from>
                  <to>
                    <xdr:col>9</xdr:col>
                    <xdr:colOff>584200</xdr:colOff>
                    <xdr:row>38</xdr:row>
                    <xdr:rowOff>228600</xdr:rowOff>
                  </to>
                </anchor>
              </controlPr>
            </control>
          </mc:Choice>
          <mc:Fallback/>
        </mc:AlternateContent>
        <mc:AlternateContent xmlns:mc="http://schemas.openxmlformats.org/markup-compatibility/2006">
          <mc:Choice Requires="x14">
            <control shapeId="2234" r:id="rId35" name="Check Box 186">
              <controlPr locked="0" defaultSize="0" autoFill="0" autoLine="0" autoPict="0">
                <anchor moveWithCells="1">
                  <from>
                    <xdr:col>3</xdr:col>
                    <xdr:colOff>114300</xdr:colOff>
                    <xdr:row>50</xdr:row>
                    <xdr:rowOff>114300</xdr:rowOff>
                  </from>
                  <to>
                    <xdr:col>4</xdr:col>
                    <xdr:colOff>800100</xdr:colOff>
                    <xdr:row>51</xdr:row>
                    <xdr:rowOff>38100</xdr:rowOff>
                  </to>
                </anchor>
              </controlPr>
            </control>
          </mc:Choice>
          <mc:Fallback/>
        </mc:AlternateContent>
        <mc:AlternateContent xmlns:mc="http://schemas.openxmlformats.org/markup-compatibility/2006">
          <mc:Choice Requires="x14">
            <control shapeId="2235" r:id="rId36" name="Check Box 187">
              <controlPr locked="0" defaultSize="0" autoFill="0" autoLine="0" autoPict="0">
                <anchor moveWithCells="1">
                  <from>
                    <xdr:col>3</xdr:col>
                    <xdr:colOff>114300</xdr:colOff>
                    <xdr:row>49</xdr:row>
                    <xdr:rowOff>38100</xdr:rowOff>
                  </from>
                  <to>
                    <xdr:col>4</xdr:col>
                    <xdr:colOff>800100</xdr:colOff>
                    <xdr:row>50</xdr:row>
                    <xdr:rowOff>76200</xdr:rowOff>
                  </to>
                </anchor>
              </controlPr>
            </control>
          </mc:Choice>
          <mc:Fallback/>
        </mc:AlternateContent>
        <mc:AlternateContent xmlns:mc="http://schemas.openxmlformats.org/markup-compatibility/2006">
          <mc:Choice Requires="x14">
            <control shapeId="2236" r:id="rId37" name="Check Box 188">
              <controlPr locked="0" defaultSize="0" autoFill="0" autoLine="0" autoPict="0">
                <anchor moveWithCells="1">
                  <from>
                    <xdr:col>3</xdr:col>
                    <xdr:colOff>114300</xdr:colOff>
                    <xdr:row>48</xdr:row>
                    <xdr:rowOff>0</xdr:rowOff>
                  </from>
                  <to>
                    <xdr:col>4</xdr:col>
                    <xdr:colOff>800100</xdr:colOff>
                    <xdr:row>49</xdr:row>
                    <xdr:rowOff>38100</xdr:rowOff>
                  </to>
                </anchor>
              </controlPr>
            </control>
          </mc:Choice>
          <mc:Fallback/>
        </mc:AlternateContent>
        <mc:AlternateContent xmlns:mc="http://schemas.openxmlformats.org/markup-compatibility/2006">
          <mc:Choice Requires="x14">
            <control shapeId="2287" r:id="rId38" name="Check Box 239">
              <controlPr defaultSize="0" autoFill="0" autoLine="0" autoPict="0" altText="BE - Oracle">
                <anchor moveWithCells="1">
                  <from>
                    <xdr:col>1</xdr:col>
                    <xdr:colOff>304800</xdr:colOff>
                    <xdr:row>19</xdr:row>
                    <xdr:rowOff>12700</xdr:rowOff>
                  </from>
                  <to>
                    <xdr:col>1</xdr:col>
                    <xdr:colOff>1676400</xdr:colOff>
                    <xdr:row>19</xdr:row>
                    <xdr:rowOff>228600</xdr:rowOff>
                  </to>
                </anchor>
              </controlPr>
            </control>
          </mc:Choice>
          <mc:Fallback/>
        </mc:AlternateContent>
        <mc:AlternateContent xmlns:mc="http://schemas.openxmlformats.org/markup-compatibility/2006">
          <mc:Choice Requires="x14">
            <control shapeId="2288" r:id="rId39" name="Check Box 240">
              <controlPr defaultSize="0" autoFill="0" autoLine="0" autoPict="0" altText="BE - Lawson">
                <anchor moveWithCells="1">
                  <from>
                    <xdr:col>1</xdr:col>
                    <xdr:colOff>304800</xdr:colOff>
                    <xdr:row>20</xdr:row>
                    <xdr:rowOff>38100</xdr:rowOff>
                  </from>
                  <to>
                    <xdr:col>1</xdr:col>
                    <xdr:colOff>1676400</xdr:colOff>
                    <xdr:row>21</xdr:row>
                    <xdr:rowOff>0</xdr:rowOff>
                  </to>
                </anchor>
              </controlPr>
            </control>
          </mc:Choice>
          <mc:Fallback/>
        </mc:AlternateContent>
        <mc:AlternateContent xmlns:mc="http://schemas.openxmlformats.org/markup-compatibility/2006">
          <mc:Choice Requires="x14">
            <control shapeId="2289" r:id="rId40" name="Check Box 241">
              <controlPr defaultSize="0" autoFill="0" autoLine="0" autoPict="0">
                <anchor moveWithCells="1">
                  <from>
                    <xdr:col>1</xdr:col>
                    <xdr:colOff>304800</xdr:colOff>
                    <xdr:row>21</xdr:row>
                    <xdr:rowOff>12700</xdr:rowOff>
                  </from>
                  <to>
                    <xdr:col>1</xdr:col>
                    <xdr:colOff>1676400</xdr:colOff>
                    <xdr:row>21</xdr:row>
                    <xdr:rowOff>228600</xdr:rowOff>
                  </to>
                </anchor>
              </controlPr>
            </control>
          </mc:Choice>
          <mc:Fallback/>
        </mc:AlternateContent>
        <mc:AlternateContent xmlns:mc="http://schemas.openxmlformats.org/markup-compatibility/2006">
          <mc:Choice Requires="x14">
            <control shapeId="2290" r:id="rId41" name="Check Box 242">
              <controlPr defaultSize="0" autoFill="0" autoLine="0" autoPict="0">
                <anchor moveWithCells="1">
                  <from>
                    <xdr:col>1</xdr:col>
                    <xdr:colOff>304800</xdr:colOff>
                    <xdr:row>23</xdr:row>
                    <xdr:rowOff>12700</xdr:rowOff>
                  </from>
                  <to>
                    <xdr:col>1</xdr:col>
                    <xdr:colOff>1676400</xdr:colOff>
                    <xdr:row>23</xdr:row>
                    <xdr:rowOff>228600</xdr:rowOff>
                  </to>
                </anchor>
              </controlPr>
            </control>
          </mc:Choice>
          <mc:Fallback/>
        </mc:AlternateContent>
        <mc:AlternateContent xmlns:mc="http://schemas.openxmlformats.org/markup-compatibility/2006">
          <mc:Choice Requires="x14">
            <control shapeId="2291" r:id="rId42" name="Check Box 243">
              <controlPr defaultSize="0" autoFill="0" autoLine="0" autoPict="0" altText="Security - AI">
                <anchor moveWithCells="1">
                  <from>
                    <xdr:col>1</xdr:col>
                    <xdr:colOff>304800</xdr:colOff>
                    <xdr:row>35</xdr:row>
                    <xdr:rowOff>12700</xdr:rowOff>
                  </from>
                  <to>
                    <xdr:col>1</xdr:col>
                    <xdr:colOff>1676400</xdr:colOff>
                    <xdr:row>35</xdr:row>
                    <xdr:rowOff>228600</xdr:rowOff>
                  </to>
                </anchor>
              </controlPr>
            </control>
          </mc:Choice>
          <mc:Fallback/>
        </mc:AlternateContent>
        <mc:AlternateContent xmlns:mc="http://schemas.openxmlformats.org/markup-compatibility/2006">
          <mc:Choice Requires="x14">
            <control shapeId="2292" r:id="rId43" name="Check Box 244">
              <controlPr defaultSize="0" autoFill="0" autoLine="0" autoPict="0">
                <anchor moveWithCells="1">
                  <from>
                    <xdr:col>1</xdr:col>
                    <xdr:colOff>266700</xdr:colOff>
                    <xdr:row>24</xdr:row>
                    <xdr:rowOff>38100</xdr:rowOff>
                  </from>
                  <to>
                    <xdr:col>1</xdr:col>
                    <xdr:colOff>1676400</xdr:colOff>
                    <xdr:row>25</xdr:row>
                    <xdr:rowOff>0</xdr:rowOff>
                  </to>
                </anchor>
              </controlPr>
            </control>
          </mc:Choice>
          <mc:Fallback/>
        </mc:AlternateContent>
        <mc:AlternateContent xmlns:mc="http://schemas.openxmlformats.org/markup-compatibility/2006">
          <mc:Choice Requires="x14">
            <control shapeId="2293" r:id="rId44" name="Check Box 245">
              <controlPr defaultSize="0" autoFill="0" autoLine="0" autoPict="0">
                <anchor moveWithCells="1">
                  <from>
                    <xdr:col>1</xdr:col>
                    <xdr:colOff>266700</xdr:colOff>
                    <xdr:row>25</xdr:row>
                    <xdr:rowOff>38100</xdr:rowOff>
                  </from>
                  <to>
                    <xdr:col>1</xdr:col>
                    <xdr:colOff>1676400</xdr:colOff>
                    <xdr:row>26</xdr:row>
                    <xdr:rowOff>0</xdr:rowOff>
                  </to>
                </anchor>
              </controlPr>
            </control>
          </mc:Choice>
          <mc:Fallback/>
        </mc:AlternateContent>
        <mc:AlternateContent xmlns:mc="http://schemas.openxmlformats.org/markup-compatibility/2006">
          <mc:Choice Requires="x14">
            <control shapeId="2294" r:id="rId45" name="Check Box 246">
              <controlPr defaultSize="0" autoFill="0" autoLine="0" autoPict="0" altText="ADTi - MacPac">
                <anchor moveWithCells="1">
                  <from>
                    <xdr:col>1</xdr:col>
                    <xdr:colOff>279400</xdr:colOff>
                    <xdr:row>26</xdr:row>
                    <xdr:rowOff>12700</xdr:rowOff>
                  </from>
                  <to>
                    <xdr:col>1</xdr:col>
                    <xdr:colOff>1676400</xdr:colOff>
                    <xdr:row>26</xdr:row>
                    <xdr:rowOff>228600</xdr:rowOff>
                  </to>
                </anchor>
              </controlPr>
            </control>
          </mc:Choice>
          <mc:Fallback/>
        </mc:AlternateContent>
        <mc:AlternateContent xmlns:mc="http://schemas.openxmlformats.org/markup-compatibility/2006">
          <mc:Choice Requires="x14">
            <control shapeId="2296" r:id="rId46" name="Check Box 248">
              <controlPr defaultSize="0" autoFill="0" autoLine="0" autoPict="0">
                <anchor moveWithCells="1">
                  <from>
                    <xdr:col>1</xdr:col>
                    <xdr:colOff>279400</xdr:colOff>
                    <xdr:row>27</xdr:row>
                    <xdr:rowOff>38100</xdr:rowOff>
                  </from>
                  <to>
                    <xdr:col>1</xdr:col>
                    <xdr:colOff>1676400</xdr:colOff>
                    <xdr:row>28</xdr:row>
                    <xdr:rowOff>0</xdr:rowOff>
                  </to>
                </anchor>
              </controlPr>
            </control>
          </mc:Choice>
          <mc:Fallback/>
        </mc:AlternateContent>
        <mc:AlternateContent xmlns:mc="http://schemas.openxmlformats.org/markup-compatibility/2006">
          <mc:Choice Requires="x14">
            <control shapeId="2297" r:id="rId47" name="Check Box 249">
              <controlPr defaultSize="0" autoFill="0" autoLine="0" autoPict="0">
                <anchor moveWithCells="1">
                  <from>
                    <xdr:col>1</xdr:col>
                    <xdr:colOff>304800</xdr:colOff>
                    <xdr:row>29</xdr:row>
                    <xdr:rowOff>241300</xdr:rowOff>
                  </from>
                  <to>
                    <xdr:col>2</xdr:col>
                    <xdr:colOff>152400</xdr:colOff>
                    <xdr:row>30</xdr:row>
                    <xdr:rowOff>228600</xdr:rowOff>
                  </to>
                </anchor>
              </controlPr>
            </control>
          </mc:Choice>
          <mc:Fallback/>
        </mc:AlternateContent>
        <mc:AlternateContent xmlns:mc="http://schemas.openxmlformats.org/markup-compatibility/2006">
          <mc:Choice Requires="x14">
            <control shapeId="2298" r:id="rId48" name="Check Box 250">
              <controlPr defaultSize="0" autoFill="0" autoLine="0" autoPict="0" altText="BE - Oracle">
                <anchor moveWithCells="1">
                  <from>
                    <xdr:col>2</xdr:col>
                    <xdr:colOff>685800</xdr:colOff>
                    <xdr:row>19</xdr:row>
                    <xdr:rowOff>12700</xdr:rowOff>
                  </from>
                  <to>
                    <xdr:col>3</xdr:col>
                    <xdr:colOff>76200</xdr:colOff>
                    <xdr:row>19</xdr:row>
                    <xdr:rowOff>228600</xdr:rowOff>
                  </to>
                </anchor>
              </controlPr>
            </control>
          </mc:Choice>
          <mc:Fallback/>
        </mc:AlternateContent>
        <mc:AlternateContent xmlns:mc="http://schemas.openxmlformats.org/markup-compatibility/2006">
          <mc:Choice Requires="x14">
            <control shapeId="2300" r:id="rId49" name="Check Box 252">
              <controlPr defaultSize="0" autoFill="0" autoLine="0" autoPict="0" altText="BE - Oracle">
                <anchor moveWithCells="1">
                  <from>
                    <xdr:col>3</xdr:col>
                    <xdr:colOff>76200</xdr:colOff>
                    <xdr:row>19</xdr:row>
                    <xdr:rowOff>12700</xdr:rowOff>
                  </from>
                  <to>
                    <xdr:col>3</xdr:col>
                    <xdr:colOff>1460500</xdr:colOff>
                    <xdr:row>19</xdr:row>
                    <xdr:rowOff>228600</xdr:rowOff>
                  </to>
                </anchor>
              </controlPr>
            </control>
          </mc:Choice>
          <mc:Fallback/>
        </mc:AlternateContent>
        <mc:AlternateContent xmlns:mc="http://schemas.openxmlformats.org/markup-compatibility/2006">
          <mc:Choice Requires="x14">
            <control shapeId="2302" r:id="rId50" name="Check Box 254">
              <controlPr defaultSize="0" autoFill="0" autoLine="0" autoPict="0" altText="BE - Oracle">
                <anchor moveWithCells="1">
                  <from>
                    <xdr:col>3</xdr:col>
                    <xdr:colOff>1485900</xdr:colOff>
                    <xdr:row>19</xdr:row>
                    <xdr:rowOff>12700</xdr:rowOff>
                  </from>
                  <to>
                    <xdr:col>4</xdr:col>
                    <xdr:colOff>1219200</xdr:colOff>
                    <xdr:row>19</xdr:row>
                    <xdr:rowOff>228600</xdr:rowOff>
                  </to>
                </anchor>
              </controlPr>
            </control>
          </mc:Choice>
          <mc:Fallback/>
        </mc:AlternateContent>
        <mc:AlternateContent xmlns:mc="http://schemas.openxmlformats.org/markup-compatibility/2006">
          <mc:Choice Requires="x14">
            <control shapeId="2304" r:id="rId51" name="Check Box 256">
              <controlPr defaultSize="0" autoFill="0" autoLine="0" autoPict="0" altText="BE - Oracle">
                <anchor moveWithCells="1">
                  <from>
                    <xdr:col>2</xdr:col>
                    <xdr:colOff>698500</xdr:colOff>
                    <xdr:row>20</xdr:row>
                    <xdr:rowOff>12700</xdr:rowOff>
                  </from>
                  <to>
                    <xdr:col>2</xdr:col>
                    <xdr:colOff>1079500</xdr:colOff>
                    <xdr:row>21</xdr:row>
                    <xdr:rowOff>12700</xdr:rowOff>
                  </to>
                </anchor>
              </controlPr>
            </control>
          </mc:Choice>
          <mc:Fallback/>
        </mc:AlternateContent>
        <mc:AlternateContent xmlns:mc="http://schemas.openxmlformats.org/markup-compatibility/2006">
          <mc:Choice Requires="x14">
            <control shapeId="2306" r:id="rId52" name="Check Box 258">
              <controlPr defaultSize="0" autoFill="0" autoLine="0" autoPict="0" altText="BE - Oracle">
                <anchor moveWithCells="1">
                  <from>
                    <xdr:col>2</xdr:col>
                    <xdr:colOff>685800</xdr:colOff>
                    <xdr:row>21</xdr:row>
                    <xdr:rowOff>12700</xdr:rowOff>
                  </from>
                  <to>
                    <xdr:col>3</xdr:col>
                    <xdr:colOff>76200</xdr:colOff>
                    <xdr:row>21</xdr:row>
                    <xdr:rowOff>228600</xdr:rowOff>
                  </to>
                </anchor>
              </controlPr>
            </control>
          </mc:Choice>
          <mc:Fallback/>
        </mc:AlternateContent>
        <mc:AlternateContent xmlns:mc="http://schemas.openxmlformats.org/markup-compatibility/2006">
          <mc:Choice Requires="x14">
            <control shapeId="2307" r:id="rId53" name="Check Box 259">
              <controlPr defaultSize="0" autoFill="0" autoLine="0" autoPict="0" altText="BE - Oracle">
                <anchor moveWithCells="1">
                  <from>
                    <xdr:col>3</xdr:col>
                    <xdr:colOff>76200</xdr:colOff>
                    <xdr:row>21</xdr:row>
                    <xdr:rowOff>12700</xdr:rowOff>
                  </from>
                  <to>
                    <xdr:col>3</xdr:col>
                    <xdr:colOff>1460500</xdr:colOff>
                    <xdr:row>21</xdr:row>
                    <xdr:rowOff>228600</xdr:rowOff>
                  </to>
                </anchor>
              </controlPr>
            </control>
          </mc:Choice>
          <mc:Fallback/>
        </mc:AlternateContent>
        <mc:AlternateContent xmlns:mc="http://schemas.openxmlformats.org/markup-compatibility/2006">
          <mc:Choice Requires="x14">
            <control shapeId="2308" r:id="rId54" name="Check Box 260">
              <controlPr defaultSize="0" autoFill="0" autoLine="0" autoPict="0" altText="BE - Oracle">
                <anchor moveWithCells="1">
                  <from>
                    <xdr:col>3</xdr:col>
                    <xdr:colOff>1485900</xdr:colOff>
                    <xdr:row>21</xdr:row>
                    <xdr:rowOff>0</xdr:rowOff>
                  </from>
                  <to>
                    <xdr:col>4</xdr:col>
                    <xdr:colOff>647700</xdr:colOff>
                    <xdr:row>21</xdr:row>
                    <xdr:rowOff>228600</xdr:rowOff>
                  </to>
                </anchor>
              </controlPr>
            </control>
          </mc:Choice>
          <mc:Fallback/>
        </mc:AlternateContent>
        <mc:AlternateContent xmlns:mc="http://schemas.openxmlformats.org/markup-compatibility/2006">
          <mc:Choice Requires="x14">
            <control shapeId="2311" r:id="rId55" name="Check Box 263">
              <controlPr defaultSize="0" autoFill="0" autoLine="0" autoPict="0" altText="BE - Oracle">
                <anchor moveWithCells="1">
                  <from>
                    <xdr:col>2</xdr:col>
                    <xdr:colOff>685800</xdr:colOff>
                    <xdr:row>22</xdr:row>
                    <xdr:rowOff>38100</xdr:rowOff>
                  </from>
                  <to>
                    <xdr:col>3</xdr:col>
                    <xdr:colOff>76200</xdr:colOff>
                    <xdr:row>23</xdr:row>
                    <xdr:rowOff>0</xdr:rowOff>
                  </to>
                </anchor>
              </controlPr>
            </control>
          </mc:Choice>
          <mc:Fallback/>
        </mc:AlternateContent>
        <mc:AlternateContent xmlns:mc="http://schemas.openxmlformats.org/markup-compatibility/2006">
          <mc:Choice Requires="x14">
            <control shapeId="2312" r:id="rId56" name="Check Box 264">
              <controlPr defaultSize="0" autoFill="0" autoLine="0" autoPict="0" altText="BE - Oracle">
                <anchor moveWithCells="1">
                  <from>
                    <xdr:col>3</xdr:col>
                    <xdr:colOff>76200</xdr:colOff>
                    <xdr:row>22</xdr:row>
                    <xdr:rowOff>12700</xdr:rowOff>
                  </from>
                  <to>
                    <xdr:col>3</xdr:col>
                    <xdr:colOff>889000</xdr:colOff>
                    <xdr:row>23</xdr:row>
                    <xdr:rowOff>0</xdr:rowOff>
                  </to>
                </anchor>
              </controlPr>
            </control>
          </mc:Choice>
          <mc:Fallback/>
        </mc:AlternateContent>
        <mc:AlternateContent xmlns:mc="http://schemas.openxmlformats.org/markup-compatibility/2006">
          <mc:Choice Requires="x14">
            <control shapeId="2314" r:id="rId57" name="Check Box 266">
              <controlPr defaultSize="0" autoFill="0" autoLine="0" autoPict="0" altText="BE - Oracle">
                <anchor moveWithCells="1">
                  <from>
                    <xdr:col>3</xdr:col>
                    <xdr:colOff>1485900</xdr:colOff>
                    <xdr:row>22</xdr:row>
                    <xdr:rowOff>38100</xdr:rowOff>
                  </from>
                  <to>
                    <xdr:col>4</xdr:col>
                    <xdr:colOff>1219200</xdr:colOff>
                    <xdr:row>23</xdr:row>
                    <xdr:rowOff>0</xdr:rowOff>
                  </to>
                </anchor>
              </controlPr>
            </control>
          </mc:Choice>
          <mc:Fallback/>
        </mc:AlternateContent>
        <mc:AlternateContent xmlns:mc="http://schemas.openxmlformats.org/markup-compatibility/2006">
          <mc:Choice Requires="x14">
            <control shapeId="2316" r:id="rId58" name="Check Box 268">
              <controlPr defaultSize="0" autoFill="0" autoLine="0" autoPict="0" altText="BE - Oracle">
                <anchor moveWithCells="1">
                  <from>
                    <xdr:col>2</xdr:col>
                    <xdr:colOff>647700</xdr:colOff>
                    <xdr:row>29</xdr:row>
                    <xdr:rowOff>228600</xdr:rowOff>
                  </from>
                  <to>
                    <xdr:col>3</xdr:col>
                    <xdr:colOff>12700</xdr:colOff>
                    <xdr:row>30</xdr:row>
                    <xdr:rowOff>203200</xdr:rowOff>
                  </to>
                </anchor>
              </controlPr>
            </control>
          </mc:Choice>
          <mc:Fallback/>
        </mc:AlternateContent>
        <mc:AlternateContent xmlns:mc="http://schemas.openxmlformats.org/markup-compatibility/2006">
          <mc:Choice Requires="x14">
            <control shapeId="2317" r:id="rId59" name="Check Box 269">
              <controlPr defaultSize="0" autoFill="0" autoLine="0" autoPict="0" altText="BE - Oracle">
                <anchor moveWithCells="1">
                  <from>
                    <xdr:col>3</xdr:col>
                    <xdr:colOff>152400</xdr:colOff>
                    <xdr:row>29</xdr:row>
                    <xdr:rowOff>228600</xdr:rowOff>
                  </from>
                  <to>
                    <xdr:col>3</xdr:col>
                    <xdr:colOff>1536700</xdr:colOff>
                    <xdr:row>30</xdr:row>
                    <xdr:rowOff>203200</xdr:rowOff>
                  </to>
                </anchor>
              </controlPr>
            </control>
          </mc:Choice>
          <mc:Fallback/>
        </mc:AlternateContent>
        <mc:AlternateContent xmlns:mc="http://schemas.openxmlformats.org/markup-compatibility/2006">
          <mc:Choice Requires="x14">
            <control shapeId="2318" r:id="rId60" name="Check Box 270">
              <controlPr defaultSize="0" autoFill="0" autoLine="0" autoPict="0" altText="BE - Oracle">
                <anchor moveWithCells="1">
                  <from>
                    <xdr:col>3</xdr:col>
                    <xdr:colOff>1562100</xdr:colOff>
                    <xdr:row>29</xdr:row>
                    <xdr:rowOff>228600</xdr:rowOff>
                  </from>
                  <to>
                    <xdr:col>4</xdr:col>
                    <xdr:colOff>723900</xdr:colOff>
                    <xdr:row>30</xdr:row>
                    <xdr:rowOff>203200</xdr:rowOff>
                  </to>
                </anchor>
              </controlPr>
            </control>
          </mc:Choice>
          <mc:Fallback/>
        </mc:AlternateContent>
        <mc:AlternateContent xmlns:mc="http://schemas.openxmlformats.org/markup-compatibility/2006">
          <mc:Choice Requires="x14">
            <control shapeId="2319" r:id="rId61" name="Check Box 271">
              <controlPr defaultSize="0" autoFill="0" autoLine="0" autoPict="0" altText="BE - Oracle">
                <anchor moveWithCells="1">
                  <from>
                    <xdr:col>2</xdr:col>
                    <xdr:colOff>647700</xdr:colOff>
                    <xdr:row>31</xdr:row>
                    <xdr:rowOff>38100</xdr:rowOff>
                  </from>
                  <to>
                    <xdr:col>3</xdr:col>
                    <xdr:colOff>12700</xdr:colOff>
                    <xdr:row>32</xdr:row>
                    <xdr:rowOff>0</xdr:rowOff>
                  </to>
                </anchor>
              </controlPr>
            </control>
          </mc:Choice>
          <mc:Fallback/>
        </mc:AlternateContent>
        <mc:AlternateContent xmlns:mc="http://schemas.openxmlformats.org/markup-compatibility/2006">
          <mc:Choice Requires="x14">
            <control shapeId="2320" r:id="rId62" name="Check Box 272">
              <controlPr defaultSize="0" autoFill="0" autoLine="0" autoPict="0" altText="BE - Oracle">
                <anchor moveWithCells="1">
                  <from>
                    <xdr:col>3</xdr:col>
                    <xdr:colOff>152400</xdr:colOff>
                    <xdr:row>31</xdr:row>
                    <xdr:rowOff>38100</xdr:rowOff>
                  </from>
                  <to>
                    <xdr:col>3</xdr:col>
                    <xdr:colOff>965200</xdr:colOff>
                    <xdr:row>32</xdr:row>
                    <xdr:rowOff>12700</xdr:rowOff>
                  </to>
                </anchor>
              </controlPr>
            </control>
          </mc:Choice>
          <mc:Fallback/>
        </mc:AlternateContent>
        <mc:AlternateContent xmlns:mc="http://schemas.openxmlformats.org/markup-compatibility/2006">
          <mc:Choice Requires="x14">
            <control shapeId="2322" r:id="rId63" name="Check Box 274">
              <controlPr defaultSize="0" autoFill="0" autoLine="0" autoPict="0" altText="BE - Oracle">
                <anchor moveWithCells="1">
                  <from>
                    <xdr:col>3</xdr:col>
                    <xdr:colOff>1485900</xdr:colOff>
                    <xdr:row>20</xdr:row>
                    <xdr:rowOff>12700</xdr:rowOff>
                  </from>
                  <to>
                    <xdr:col>4</xdr:col>
                    <xdr:colOff>1028700</xdr:colOff>
                    <xdr:row>21</xdr:row>
                    <xdr:rowOff>0</xdr:rowOff>
                  </to>
                </anchor>
              </controlPr>
            </control>
          </mc:Choice>
          <mc:Fallback/>
        </mc:AlternateContent>
        <mc:AlternateContent xmlns:mc="http://schemas.openxmlformats.org/markup-compatibility/2006">
          <mc:Choice Requires="x14">
            <control shapeId="2323" r:id="rId64" name="Check Box 275">
              <controlPr defaultSize="0" autoFill="0" autoLine="0" autoPict="0" altText="BE - Oracle">
                <anchor moveWithCells="1">
                  <from>
                    <xdr:col>3</xdr:col>
                    <xdr:colOff>76200</xdr:colOff>
                    <xdr:row>20</xdr:row>
                    <xdr:rowOff>12700</xdr:rowOff>
                  </from>
                  <to>
                    <xdr:col>3</xdr:col>
                    <xdr:colOff>1270000</xdr:colOff>
                    <xdr:row>21</xdr:row>
                    <xdr:rowOff>0</xdr:rowOff>
                  </to>
                </anchor>
              </controlPr>
            </control>
          </mc:Choice>
          <mc:Fallback/>
        </mc:AlternateContent>
        <mc:AlternateContent xmlns:mc="http://schemas.openxmlformats.org/markup-compatibility/2006">
          <mc:Choice Requires="x14">
            <control shapeId="2324" r:id="rId65" name="Check Box 276">
              <controlPr defaultSize="0" autoFill="0" autoLine="0" autoPict="0" altText="BE - Oracle">
                <anchor moveWithCells="1">
                  <from>
                    <xdr:col>2</xdr:col>
                    <xdr:colOff>1181100</xdr:colOff>
                    <xdr:row>20</xdr:row>
                    <xdr:rowOff>12700</xdr:rowOff>
                  </from>
                  <to>
                    <xdr:col>2</xdr:col>
                    <xdr:colOff>1714500</xdr:colOff>
                    <xdr:row>21</xdr:row>
                    <xdr:rowOff>12700</xdr:rowOff>
                  </to>
                </anchor>
              </controlPr>
            </control>
          </mc:Choice>
          <mc:Fallback/>
        </mc:AlternateContent>
        <mc:AlternateContent xmlns:mc="http://schemas.openxmlformats.org/markup-compatibility/2006">
          <mc:Choice Requires="x14">
            <control shapeId="2325" r:id="rId66" name="Check Box 277">
              <controlPr defaultSize="0" autoFill="0" autoLine="0" autoPict="0" altText="ADTi - Adminpac">
                <anchor moveWithCells="1">
                  <from>
                    <xdr:col>1</xdr:col>
                    <xdr:colOff>279400</xdr:colOff>
                    <xdr:row>27</xdr:row>
                    <xdr:rowOff>241300</xdr:rowOff>
                  </from>
                  <to>
                    <xdr:col>2</xdr:col>
                    <xdr:colOff>152400</xdr:colOff>
                    <xdr:row>28</xdr:row>
                    <xdr:rowOff>228600</xdr:rowOff>
                  </to>
                </anchor>
              </controlPr>
            </control>
          </mc:Choice>
          <mc:Fallback/>
        </mc:AlternateContent>
        <mc:AlternateContent xmlns:mc="http://schemas.openxmlformats.org/markup-compatibility/2006">
          <mc:Choice Requires="x14">
            <control shapeId="2326" r:id="rId67" name="Check Box 278">
              <controlPr defaultSize="0" autoFill="0" autoLine="0" autoPict="0">
                <anchor moveWithCells="1">
                  <from>
                    <xdr:col>1</xdr:col>
                    <xdr:colOff>304800</xdr:colOff>
                    <xdr:row>29</xdr:row>
                    <xdr:rowOff>12700</xdr:rowOff>
                  </from>
                  <to>
                    <xdr:col>2</xdr:col>
                    <xdr:colOff>152400</xdr:colOff>
                    <xdr:row>29</xdr:row>
                    <xdr:rowOff>228600</xdr:rowOff>
                  </to>
                </anchor>
              </controlPr>
            </control>
          </mc:Choice>
          <mc:Fallback/>
        </mc:AlternateContent>
        <mc:AlternateContent xmlns:mc="http://schemas.openxmlformats.org/markup-compatibility/2006">
          <mc:Choice Requires="x14">
            <control shapeId="2329" r:id="rId68" name="Check Box 281">
              <controlPr defaultSize="0" autoFill="0" autoLine="0" autoPict="0">
                <anchor moveWithCells="1">
                  <from>
                    <xdr:col>2</xdr:col>
                    <xdr:colOff>685800</xdr:colOff>
                    <xdr:row>26</xdr:row>
                    <xdr:rowOff>38100</xdr:rowOff>
                  </from>
                  <to>
                    <xdr:col>3</xdr:col>
                    <xdr:colOff>12700</xdr:colOff>
                    <xdr:row>26</xdr:row>
                    <xdr:rowOff>228600</xdr:rowOff>
                  </to>
                </anchor>
              </controlPr>
            </control>
          </mc:Choice>
          <mc:Fallback/>
        </mc:AlternateContent>
        <mc:AlternateContent xmlns:mc="http://schemas.openxmlformats.org/markup-compatibility/2006">
          <mc:Choice Requires="x14">
            <control shapeId="2331" r:id="rId69" name="Check Box 283">
              <controlPr defaultSize="0" autoFill="0" autoLine="0" autoPict="0">
                <anchor moveWithCells="1">
                  <from>
                    <xdr:col>3</xdr:col>
                    <xdr:colOff>152400</xdr:colOff>
                    <xdr:row>25</xdr:row>
                    <xdr:rowOff>228600</xdr:rowOff>
                  </from>
                  <to>
                    <xdr:col>3</xdr:col>
                    <xdr:colOff>1295400</xdr:colOff>
                    <xdr:row>27</xdr:row>
                    <xdr:rowOff>0</xdr:rowOff>
                  </to>
                </anchor>
              </controlPr>
            </control>
          </mc:Choice>
          <mc:Fallback/>
        </mc:AlternateContent>
        <mc:AlternateContent xmlns:mc="http://schemas.openxmlformats.org/markup-compatibility/2006">
          <mc:Choice Requires="x14">
            <control shapeId="2332" r:id="rId70" name="Check Box 284">
              <controlPr defaultSize="0" autoFill="0" autoLine="0" autoPict="0">
                <anchor moveWithCells="1">
                  <from>
                    <xdr:col>3</xdr:col>
                    <xdr:colOff>1562100</xdr:colOff>
                    <xdr:row>26</xdr:row>
                    <xdr:rowOff>12700</xdr:rowOff>
                  </from>
                  <to>
                    <xdr:col>4</xdr:col>
                    <xdr:colOff>1041400</xdr:colOff>
                    <xdr:row>26</xdr:row>
                    <xdr:rowOff>228600</xdr:rowOff>
                  </to>
                </anchor>
              </controlPr>
            </control>
          </mc:Choice>
          <mc:Fallback/>
        </mc:AlternateContent>
        <mc:AlternateContent xmlns:mc="http://schemas.openxmlformats.org/markup-compatibility/2006">
          <mc:Choice Requires="x14">
            <control shapeId="2342" r:id="rId71" name="Check Box 294">
              <controlPr locked="0" defaultSize="0" autoFill="0" autoLine="0" autoPict="0">
                <anchor moveWithCells="1">
                  <from>
                    <xdr:col>8</xdr:col>
                    <xdr:colOff>152400</xdr:colOff>
                    <xdr:row>17</xdr:row>
                    <xdr:rowOff>76200</xdr:rowOff>
                  </from>
                  <to>
                    <xdr:col>8</xdr:col>
                    <xdr:colOff>660400</xdr:colOff>
                    <xdr:row>17</xdr:row>
                    <xdr:rowOff>266700</xdr:rowOff>
                  </to>
                </anchor>
              </controlPr>
            </control>
          </mc:Choice>
          <mc:Fallback/>
        </mc:AlternateContent>
        <mc:AlternateContent xmlns:mc="http://schemas.openxmlformats.org/markup-compatibility/2006">
          <mc:Choice Requires="x14">
            <control shapeId="2343" r:id="rId72" name="Check Box 295">
              <controlPr locked="0" defaultSize="0" autoFill="0" autoLine="0" autoPict="0">
                <anchor moveWithCells="1">
                  <from>
                    <xdr:col>8</xdr:col>
                    <xdr:colOff>838200</xdr:colOff>
                    <xdr:row>17</xdr:row>
                    <xdr:rowOff>76200</xdr:rowOff>
                  </from>
                  <to>
                    <xdr:col>8</xdr:col>
                    <xdr:colOff>1371600</xdr:colOff>
                    <xdr:row>17</xdr:row>
                    <xdr:rowOff>304800</xdr:rowOff>
                  </to>
                </anchor>
              </controlPr>
            </control>
          </mc:Choice>
          <mc:Fallback/>
        </mc:AlternateContent>
        <mc:AlternateContent xmlns:mc="http://schemas.openxmlformats.org/markup-compatibility/2006">
          <mc:Choice Requires="x14">
            <control shapeId="2345" r:id="rId73" name="Check Box 297">
              <controlPr locked="0" defaultSize="0" autoFill="0" autoLine="0" autoPict="0">
                <anchor moveWithCells="1">
                  <from>
                    <xdr:col>9</xdr:col>
                    <xdr:colOff>114300</xdr:colOff>
                    <xdr:row>50</xdr:row>
                    <xdr:rowOff>50800</xdr:rowOff>
                  </from>
                  <to>
                    <xdr:col>9</xdr:col>
                    <xdr:colOff>647700</xdr:colOff>
                    <xdr:row>50</xdr:row>
                    <xdr:rowOff>241300</xdr:rowOff>
                  </to>
                </anchor>
              </controlPr>
            </control>
          </mc:Choice>
          <mc:Fallback/>
        </mc:AlternateContent>
        <mc:AlternateContent xmlns:mc="http://schemas.openxmlformats.org/markup-compatibility/2006">
          <mc:Choice Requires="x14">
            <control shapeId="2346" r:id="rId74" name="Check Box 298">
              <controlPr locked="0" defaultSize="0" autoFill="0" autoLine="0" autoPict="0">
                <anchor moveWithCells="1">
                  <from>
                    <xdr:col>9</xdr:col>
                    <xdr:colOff>114300</xdr:colOff>
                    <xdr:row>51</xdr:row>
                    <xdr:rowOff>114300</xdr:rowOff>
                  </from>
                  <to>
                    <xdr:col>9</xdr:col>
                    <xdr:colOff>647700</xdr:colOff>
                    <xdr:row>51</xdr:row>
                    <xdr:rowOff>342900</xdr:rowOff>
                  </to>
                </anchor>
              </controlPr>
            </control>
          </mc:Choice>
          <mc:Fallback/>
        </mc:AlternateContent>
        <mc:AlternateContent xmlns:mc="http://schemas.openxmlformats.org/markup-compatibility/2006">
          <mc:Choice Requires="x14">
            <control shapeId="2347" r:id="rId75" name="Check Box 299">
              <controlPr locked="0" defaultSize="0" autoFill="0" autoLine="0" autoPict="0">
                <anchor moveWithCells="1">
                  <from>
                    <xdr:col>9</xdr:col>
                    <xdr:colOff>381000</xdr:colOff>
                    <xdr:row>55</xdr:row>
                    <xdr:rowOff>38100</xdr:rowOff>
                  </from>
                  <to>
                    <xdr:col>9</xdr:col>
                    <xdr:colOff>952500</xdr:colOff>
                    <xdr:row>55</xdr:row>
                    <xdr:rowOff>228600</xdr:rowOff>
                  </to>
                </anchor>
              </controlPr>
            </control>
          </mc:Choice>
          <mc:Fallback/>
        </mc:AlternateContent>
        <mc:AlternateContent xmlns:mc="http://schemas.openxmlformats.org/markup-compatibility/2006">
          <mc:Choice Requires="x14">
            <control shapeId="2348" r:id="rId76" name="Check Box 300">
              <controlPr locked="0" defaultSize="0" autoFill="0" autoLine="0" autoPict="0">
                <anchor moveWithCells="1">
                  <from>
                    <xdr:col>9</xdr:col>
                    <xdr:colOff>1371600</xdr:colOff>
                    <xdr:row>55</xdr:row>
                    <xdr:rowOff>38100</xdr:rowOff>
                  </from>
                  <to>
                    <xdr:col>10</xdr:col>
                    <xdr:colOff>419100</xdr:colOff>
                    <xdr:row>55</xdr:row>
                    <xdr:rowOff>228600</xdr:rowOff>
                  </to>
                </anchor>
              </controlPr>
            </control>
          </mc:Choice>
          <mc:Fallback/>
        </mc:AlternateContent>
        <mc:AlternateContent xmlns:mc="http://schemas.openxmlformats.org/markup-compatibility/2006">
          <mc:Choice Requires="x14">
            <control shapeId="2349" r:id="rId77" name="Check Box 301">
              <controlPr locked="0" defaultSize="0" autoFill="0" autoLine="0" autoPict="0">
                <anchor moveWithCells="1">
                  <from>
                    <xdr:col>9</xdr:col>
                    <xdr:colOff>419100</xdr:colOff>
                    <xdr:row>59</xdr:row>
                    <xdr:rowOff>38100</xdr:rowOff>
                  </from>
                  <to>
                    <xdr:col>9</xdr:col>
                    <xdr:colOff>990600</xdr:colOff>
                    <xdr:row>59</xdr:row>
                    <xdr:rowOff>228600</xdr:rowOff>
                  </to>
                </anchor>
              </controlPr>
            </control>
          </mc:Choice>
          <mc:Fallback/>
        </mc:AlternateContent>
        <mc:AlternateContent xmlns:mc="http://schemas.openxmlformats.org/markup-compatibility/2006">
          <mc:Choice Requires="x14">
            <control shapeId="2350" r:id="rId78" name="Check Box 302">
              <controlPr locked="0" defaultSize="0" autoFill="0" autoLine="0" autoPict="0">
                <anchor moveWithCells="1">
                  <from>
                    <xdr:col>9</xdr:col>
                    <xdr:colOff>1409700</xdr:colOff>
                    <xdr:row>59</xdr:row>
                    <xdr:rowOff>76200</xdr:rowOff>
                  </from>
                  <to>
                    <xdr:col>10</xdr:col>
                    <xdr:colOff>457200</xdr:colOff>
                    <xdr:row>59</xdr:row>
                    <xdr:rowOff>266700</xdr:rowOff>
                  </to>
                </anchor>
              </controlPr>
            </control>
          </mc:Choice>
          <mc:Fallback/>
        </mc:AlternateContent>
        <mc:AlternateContent xmlns:mc="http://schemas.openxmlformats.org/markup-compatibility/2006">
          <mc:Choice Requires="x14">
            <control shapeId="2354" r:id="rId79" name="Check Box 306">
              <controlPr locked="0" defaultSize="0" autoFill="0" autoLine="0" autoPict="0">
                <anchor moveWithCells="1">
                  <from>
                    <xdr:col>9</xdr:col>
                    <xdr:colOff>114300</xdr:colOff>
                    <xdr:row>47</xdr:row>
                    <xdr:rowOff>152400</xdr:rowOff>
                  </from>
                  <to>
                    <xdr:col>9</xdr:col>
                    <xdr:colOff>647700</xdr:colOff>
                    <xdr:row>48</xdr:row>
                    <xdr:rowOff>114300</xdr:rowOff>
                  </to>
                </anchor>
              </controlPr>
            </control>
          </mc:Choice>
          <mc:Fallback/>
        </mc:AlternateContent>
        <mc:AlternateContent xmlns:mc="http://schemas.openxmlformats.org/markup-compatibility/2006">
          <mc:Choice Requires="x14">
            <control shapeId="2355" r:id="rId80" name="Check Box 307">
              <controlPr locked="0" defaultSize="0" autoFill="0" autoLine="0" autoPict="0">
                <anchor moveWithCells="1">
                  <from>
                    <xdr:col>9</xdr:col>
                    <xdr:colOff>114300</xdr:colOff>
                    <xdr:row>48</xdr:row>
                    <xdr:rowOff>152400</xdr:rowOff>
                  </from>
                  <to>
                    <xdr:col>9</xdr:col>
                    <xdr:colOff>609600</xdr:colOff>
                    <xdr:row>49</xdr:row>
                    <xdr:rowOff>190500</xdr:rowOff>
                  </to>
                </anchor>
              </controlPr>
            </control>
          </mc:Choice>
          <mc:Fallback/>
        </mc:AlternateContent>
        <mc:AlternateContent xmlns:mc="http://schemas.openxmlformats.org/markup-compatibility/2006">
          <mc:Choice Requires="x14">
            <control shapeId="2358" r:id="rId81" name="Check Box 310">
              <controlPr defaultSize="0" autoFill="0" autoLine="0" autoPict="0" altText="Fire Domain - CAN (SG)_x000a_">
                <anchor moveWithCells="1">
                  <from>
                    <xdr:col>1</xdr:col>
                    <xdr:colOff>304800</xdr:colOff>
                    <xdr:row>33</xdr:row>
                    <xdr:rowOff>12700</xdr:rowOff>
                  </from>
                  <to>
                    <xdr:col>1</xdr:col>
                    <xdr:colOff>1828800</xdr:colOff>
                    <xdr:row>34</xdr:row>
                    <xdr:rowOff>12700</xdr:rowOff>
                  </to>
                </anchor>
              </controlPr>
            </control>
          </mc:Choice>
          <mc:Fallback/>
        </mc:AlternateContent>
        <mc:AlternateContent xmlns:mc="http://schemas.openxmlformats.org/markup-compatibility/2006">
          <mc:Choice Requires="x14">
            <control shapeId="2359" r:id="rId82" name="Check Box 311">
              <controlPr defaultSize="0" autoFill="0" autoLine="0" autoPict="0" altText="Security Domain - US (TIS) Commercial/Retail/Federal">
                <anchor moveWithCells="1">
                  <from>
                    <xdr:col>1</xdr:col>
                    <xdr:colOff>304800</xdr:colOff>
                    <xdr:row>36</xdr:row>
                    <xdr:rowOff>12700</xdr:rowOff>
                  </from>
                  <to>
                    <xdr:col>2</xdr:col>
                    <xdr:colOff>850900</xdr:colOff>
                    <xdr:row>36</xdr:row>
                    <xdr:rowOff>203200</xdr:rowOff>
                  </to>
                </anchor>
              </controlPr>
            </control>
          </mc:Choice>
          <mc:Fallback/>
        </mc:AlternateContent>
        <mc:AlternateContent xmlns:mc="http://schemas.openxmlformats.org/markup-compatibility/2006">
          <mc:Choice Requires="x14">
            <control shapeId="2360" r:id="rId83" name="Check Box 312">
              <controlPr defaultSize="0" autoFill="0" autoLine="0" autoPict="0" altText="Fire Domain - CAN(SG)_x000a_">
                <anchor moveWithCells="1">
                  <from>
                    <xdr:col>1</xdr:col>
                    <xdr:colOff>304800</xdr:colOff>
                    <xdr:row>34</xdr:row>
                    <xdr:rowOff>38100</xdr:rowOff>
                  </from>
                  <to>
                    <xdr:col>2</xdr:col>
                    <xdr:colOff>876300</xdr:colOff>
                    <xdr:row>35</xdr:row>
                    <xdr:rowOff>0</xdr:rowOff>
                  </to>
                </anchor>
              </controlPr>
            </control>
          </mc:Choice>
          <mc:Fallback/>
        </mc:AlternateContent>
        <mc:AlternateContent xmlns:mc="http://schemas.openxmlformats.org/markup-compatibility/2006">
          <mc:Choice Requires="x14">
            <control shapeId="2361" r:id="rId84" name="Check Box 313">
              <controlPr defaultSize="0" autoFill="0" autoLine="0" autoPict="0" altText="Fire Domain - CAN(SG)_x000a_">
                <anchor moveWithCells="1">
                  <from>
                    <xdr:col>1</xdr:col>
                    <xdr:colOff>304800</xdr:colOff>
                    <xdr:row>32</xdr:row>
                    <xdr:rowOff>38100</xdr:rowOff>
                  </from>
                  <to>
                    <xdr:col>2</xdr:col>
                    <xdr:colOff>850900</xdr:colOff>
                    <xdr:row>32</xdr:row>
                    <xdr:rowOff>228600</xdr:rowOff>
                  </to>
                </anchor>
              </controlPr>
            </control>
          </mc:Choice>
          <mc:Fallback/>
        </mc:AlternateContent>
        <mc:AlternateContent xmlns:mc="http://schemas.openxmlformats.org/markup-compatibility/2006">
          <mc:Choice Requires="x14">
            <control shapeId="2362" r:id="rId85" name="Check Box 314">
              <controlPr defaultSize="0" autoFill="0" autoLine="0" autoPict="0" altText="Fire Domain - CAN(SG)_x000a_">
                <anchor moveWithCells="1">
                  <from>
                    <xdr:col>1</xdr:col>
                    <xdr:colOff>304800</xdr:colOff>
                    <xdr:row>38</xdr:row>
                    <xdr:rowOff>0</xdr:rowOff>
                  </from>
                  <to>
                    <xdr:col>2</xdr:col>
                    <xdr:colOff>876300</xdr:colOff>
                    <xdr:row>38</xdr:row>
                    <xdr:rowOff>203200</xdr:rowOff>
                  </to>
                </anchor>
              </controlPr>
            </control>
          </mc:Choice>
          <mc:Fallback/>
        </mc:AlternateContent>
        <mc:AlternateContent xmlns:mc="http://schemas.openxmlformats.org/markup-compatibility/2006">
          <mc:Choice Requires="x14">
            <control shapeId="2363" r:id="rId86" name="Check Box 315">
              <controlPr defaultSize="0" autoFill="0" autoLine="0" autoPict="0" altText="Khameleon US">
                <anchor moveWithCells="1">
                  <from>
                    <xdr:col>2</xdr:col>
                    <xdr:colOff>660400</xdr:colOff>
                    <xdr:row>34</xdr:row>
                    <xdr:rowOff>241300</xdr:rowOff>
                  </from>
                  <to>
                    <xdr:col>3</xdr:col>
                    <xdr:colOff>38100</xdr:colOff>
                    <xdr:row>35</xdr:row>
                    <xdr:rowOff>228600</xdr:rowOff>
                  </to>
                </anchor>
              </controlPr>
            </control>
          </mc:Choice>
          <mc:Fallback/>
        </mc:AlternateContent>
        <mc:AlternateContent xmlns:mc="http://schemas.openxmlformats.org/markup-compatibility/2006">
          <mc:Choice Requires="x14">
            <control shapeId="2364" r:id="rId87" name="Check Box 316">
              <controlPr defaultSize="0" autoFill="0" autoLine="0" autoPict="0" altText="Khameleon CAN">
                <anchor moveWithCells="1">
                  <from>
                    <xdr:col>3</xdr:col>
                    <xdr:colOff>114300</xdr:colOff>
                    <xdr:row>35</xdr:row>
                    <xdr:rowOff>0</xdr:rowOff>
                  </from>
                  <to>
                    <xdr:col>3</xdr:col>
                    <xdr:colOff>1485900</xdr:colOff>
                    <xdr:row>35</xdr:row>
                    <xdr:rowOff>228600</xdr:rowOff>
                  </to>
                </anchor>
              </controlPr>
            </control>
          </mc:Choice>
          <mc:Fallback/>
        </mc:AlternateContent>
        <mc:AlternateContent xmlns:mc="http://schemas.openxmlformats.org/markup-compatibility/2006">
          <mc:Choice Requires="x14">
            <control shapeId="2365" r:id="rId88" name="Check Box 317">
              <controlPr defaultSize="0" autoFill="0" autoLine="0" autoPict="0" altText="Security Commercial - AS400 CAN">
                <anchor moveWithCells="1">
                  <from>
                    <xdr:col>1</xdr:col>
                    <xdr:colOff>304800</xdr:colOff>
                    <xdr:row>37</xdr:row>
                    <xdr:rowOff>38100</xdr:rowOff>
                  </from>
                  <to>
                    <xdr:col>2</xdr:col>
                    <xdr:colOff>279400</xdr:colOff>
                    <xdr:row>37</xdr:row>
                    <xdr:rowOff>203200</xdr:rowOff>
                  </to>
                </anchor>
              </controlPr>
            </control>
          </mc:Choice>
          <mc:Fallback/>
        </mc:AlternateContent>
      </controls>
    </mc:Choice>
    <mc:Fallback/>
  </mc:AlternateContent>
  <extLst>
    <ext xmlns:x14="http://schemas.microsoft.com/office/spreadsheetml/2009/9/main" uri="{78C0D931-6437-407d-A8EE-F0AAD7539E65}">
      <x14:conditionalFormattings>
        <x14:conditionalFormatting xmlns:xm="http://schemas.microsoft.com/office/excel/2006/main">
          <x14:cfRule type="expression" priority="13" id="{3F22A117-FC79-4F12-8BE4-C6618F423CC0}">
            <xm:f>'Form Validation'!$K$43="ERROR"</xm:f>
            <x14:dxf>
              <font>
                <b/>
                <i val="0"/>
                <color rgb="FFFF0000"/>
              </font>
              <fill>
                <patternFill>
                  <bgColor theme="5" tint="0.79998168889431442"/>
                </patternFill>
              </fill>
            </x14:dxf>
          </x14:cfRule>
          <xm:sqref>G20:H20</xm:sqref>
        </x14:conditionalFormatting>
        <x14:conditionalFormatting xmlns:xm="http://schemas.microsoft.com/office/excel/2006/main">
          <x14:cfRule type="expression" priority="12" id="{1EF4DE10-8757-4854-B640-BCBF5B9B1079}">
            <xm:f>'Form Validation'!$K$42="ERROR"</xm:f>
            <x14:dxf>
              <font>
                <b/>
                <i val="0"/>
                <color rgb="FFFF0000"/>
              </font>
              <fill>
                <patternFill>
                  <bgColor theme="5" tint="0.79998168889431442"/>
                </patternFill>
              </fill>
            </x14:dxf>
          </x14:cfRule>
          <xm:sqref>G19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 Drop Down'!$O$3:$O$535</xm:f>
          </x14:formula1>
          <xm:sqref>H15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codeName="Sheet2" enableFormatConditionsCalculation="0"/>
  <dimension ref="B1:N111"/>
  <sheetViews>
    <sheetView topLeftCell="A22" workbookViewId="0">
      <selection activeCell="C37" sqref="C37"/>
    </sheetView>
  </sheetViews>
  <sheetFormatPr baseColWidth="10" defaultColWidth="9" defaultRowHeight="15" x14ac:dyDescent="0"/>
  <cols>
    <col min="1" max="1" width="1.5" customWidth="1"/>
    <col min="2" max="2" width="20.5" style="4" bestFit="1" customWidth="1"/>
    <col min="3" max="3" width="31.5" bestFit="1" customWidth="1"/>
    <col min="4" max="4" width="19.5" bestFit="1" customWidth="1"/>
    <col min="5" max="5" width="21.5" bestFit="1" customWidth="1"/>
    <col min="6" max="8" width="20.5" bestFit="1" customWidth="1"/>
    <col min="9" max="9" width="20.875" bestFit="1" customWidth="1"/>
    <col min="10" max="10" width="20.5" bestFit="1" customWidth="1"/>
    <col min="11" max="11" width="19.5" bestFit="1" customWidth="1"/>
    <col min="12" max="12" width="71.125" bestFit="1" customWidth="1"/>
  </cols>
  <sheetData>
    <row r="1" spans="2:8">
      <c r="B1" s="4" t="s">
        <v>1275</v>
      </c>
    </row>
    <row r="2" spans="2:8">
      <c r="B2"/>
    </row>
    <row r="3" spans="2:8">
      <c r="B3" s="363" t="s">
        <v>985</v>
      </c>
      <c r="C3" s="364"/>
      <c r="D3" s="64" t="str">
        <f>IF(COUNTIF($D$5:$D$12, "ERROR") &gt; 0, "ERROR", "OK")</f>
        <v>OK</v>
      </c>
    </row>
    <row r="4" spans="2:8">
      <c r="B4" s="65" t="s">
        <v>989</v>
      </c>
      <c r="C4" s="65" t="s">
        <v>990</v>
      </c>
      <c r="D4" s="65" t="s">
        <v>988</v>
      </c>
      <c r="E4" s="363" t="s">
        <v>987</v>
      </c>
      <c r="F4" s="362"/>
      <c r="G4" s="362"/>
    </row>
    <row r="5" spans="2:8">
      <c r="B5" s="62" t="s">
        <v>978</v>
      </c>
      <c r="C5" s="62" t="s">
        <v>973</v>
      </c>
      <c r="D5" s="64" t="str">
        <f>IF(COUNTIF($E$16:$F$28, "ERROR")&gt;0, "ERROR", "OK")</f>
        <v>OK</v>
      </c>
      <c r="E5" s="362" t="str">
        <f>IF(ISERROR(VLOOKUP("ERROR", $E$16:$F$28, 2, FALSE)), "(Blank)", VLOOKUP("ERROR", $E$16:$F$28, 2, FALSE))</f>
        <v>(Blank)</v>
      </c>
      <c r="F5" s="362"/>
      <c r="G5" s="362"/>
    </row>
    <row r="6" spans="2:8">
      <c r="B6" s="62" t="s">
        <v>979</v>
      </c>
      <c r="C6" s="62" t="s">
        <v>968</v>
      </c>
      <c r="D6" s="64" t="str">
        <f>IF(COUNTIF($K$32:$K$43, "ERROR")&gt;0, "ERROR", "OK")</f>
        <v>OK</v>
      </c>
      <c r="E6" s="362" t="str">
        <f>IF(ISERROR(VLOOKUP("ERROR", $K$32:$L$43, 2, FALSE)), "(Blank)", VLOOKUP("ERROR", $K$32:$L$43, 2, FALSE))</f>
        <v>(Blank)</v>
      </c>
      <c r="F6" s="362"/>
      <c r="G6" s="362"/>
    </row>
    <row r="7" spans="2:8">
      <c r="B7" s="62" t="s">
        <v>980</v>
      </c>
      <c r="C7" s="62" t="s">
        <v>969</v>
      </c>
      <c r="D7" s="64" t="str">
        <f>IF(COUNTIF($K$47:$K$65, "ERROR")&gt;0, "ERROR", "OK")</f>
        <v>OK</v>
      </c>
      <c r="E7" s="362" t="str">
        <f>IF(ISERROR(VLOOKUP("ERROR", $K$47:$L$65, 2, FALSE)), "(Blank)", VLOOKUP("ERROR", $K$47:$L$65, 2, FALSE))</f>
        <v>(Blank)</v>
      </c>
      <c r="F7" s="362"/>
      <c r="G7" s="362"/>
    </row>
    <row r="8" spans="2:8">
      <c r="B8" s="62" t="s">
        <v>981</v>
      </c>
      <c r="C8" s="62" t="s">
        <v>970</v>
      </c>
      <c r="D8" s="64" t="str">
        <f>IF(COUNTIF($K$69:$K$73, "ERROR")&gt;0, "ERROR", "OK")</f>
        <v>OK</v>
      </c>
      <c r="E8" s="362" t="str">
        <f>IF(ISERROR(VLOOKUP("ERROR", $K$69:$L$73, 2, FALSE)), "(Blank)", VLOOKUP("ERROR", $K$69:$L$73, 2, FALSE))</f>
        <v>(Blank)</v>
      </c>
      <c r="F8" s="362"/>
      <c r="G8" s="362"/>
    </row>
    <row r="9" spans="2:8">
      <c r="B9" s="62" t="s">
        <v>982</v>
      </c>
      <c r="C9" s="62" t="s">
        <v>991</v>
      </c>
      <c r="D9" s="64" t="str">
        <f>IF(COUNTIF($K$77:$K$87, "ERROR")&gt;0, "ERROR", "OK")</f>
        <v>OK</v>
      </c>
      <c r="E9" s="362" t="str">
        <f>IF(ISERROR(VLOOKUP("ERROR", $K$77:$L$87, 2, FALSE)), "(Blank)", VLOOKUP("ERROR", $K$77:$L$87, 2, FALSE))</f>
        <v>(Blank)</v>
      </c>
      <c r="F9" s="362"/>
      <c r="G9" s="362"/>
    </row>
    <row r="10" spans="2:8" s="80" customFormat="1">
      <c r="B10" s="62" t="s">
        <v>1859</v>
      </c>
      <c r="C10" s="62" t="s">
        <v>1860</v>
      </c>
      <c r="D10" s="64" t="str">
        <f>IF(COUNTIF($K$91:$K$96, "ERROR")&gt;0, "ERROR", "OK")</f>
        <v>OK</v>
      </c>
      <c r="E10" s="362" t="str">
        <f>IF(ISERROR(VLOOKUP("ERROR", $K$91:$L$96, 2, FALSE)), "(Blank)", VLOOKUP("ERROR", $K$91:$L$96, 2, FALSE))</f>
        <v>(Blank)</v>
      </c>
      <c r="F10" s="362"/>
      <c r="G10" s="362"/>
    </row>
    <row r="11" spans="2:8">
      <c r="B11" s="62" t="s">
        <v>983</v>
      </c>
      <c r="C11" s="62" t="s">
        <v>971</v>
      </c>
      <c r="D11" s="64" t="s">
        <v>1894</v>
      </c>
      <c r="E11" s="362" t="s">
        <v>1895</v>
      </c>
      <c r="F11" s="362"/>
      <c r="G11" s="362"/>
    </row>
    <row r="12" spans="2:8">
      <c r="B12" s="62" t="s">
        <v>984</v>
      </c>
      <c r="C12" s="62" t="s">
        <v>972</v>
      </c>
      <c r="D12" s="64" t="str">
        <f>IF(COUNTIF($E$103:$E$106, "ERROR")&gt;0, "ERROR", "OK")</f>
        <v>OK</v>
      </c>
      <c r="E12" s="362" t="str">
        <f>IF(ISERROR(VLOOKUP("ERROR", $E$103:$F$106, 2, FALSE)), "(Blank)", VLOOKUP("ERROR", $E$103:$F$106, 2, FALSE))</f>
        <v>(Blank)</v>
      </c>
      <c r="F12" s="362"/>
      <c r="G12" s="362"/>
    </row>
    <row r="14" spans="2:8">
      <c r="B14" s="363" t="s">
        <v>986</v>
      </c>
      <c r="C14" s="364"/>
      <c r="D14" s="362"/>
    </row>
    <row r="15" spans="2:8">
      <c r="B15" s="66" t="s">
        <v>989</v>
      </c>
      <c r="C15" s="69" t="s">
        <v>990</v>
      </c>
      <c r="D15" s="69" t="s">
        <v>1039</v>
      </c>
      <c r="E15" s="67" t="s">
        <v>988</v>
      </c>
      <c r="F15" s="363" t="s">
        <v>987</v>
      </c>
      <c r="G15" s="362"/>
      <c r="H15" s="362"/>
    </row>
    <row r="16" spans="2:8">
      <c r="B16" s="5" t="s">
        <v>1026</v>
      </c>
      <c r="C16" s="3" t="s">
        <v>974</v>
      </c>
      <c r="D16" s="70" t="str">
        <f>IF(ISBLANK(Form!$C$8), "(Blank)", Form!$C$8)</f>
        <v>TONIA REED</v>
      </c>
      <c r="E16" s="64" t="str">
        <f>IF($D$16="(Blank)", "ERROR", "OK")</f>
        <v>OK</v>
      </c>
      <c r="F16" s="362" t="s">
        <v>1013</v>
      </c>
      <c r="G16" s="362"/>
      <c r="H16" s="362"/>
    </row>
    <row r="17" spans="2:12">
      <c r="B17" s="5" t="s">
        <v>1027</v>
      </c>
      <c r="C17" s="3" t="s">
        <v>975</v>
      </c>
      <c r="D17" s="70" t="str">
        <f>IF(ISBLANK(Form!$E$8), "(Blank)", Form!$E$8)</f>
        <v>TONIA REED</v>
      </c>
      <c r="E17" s="64" t="str">
        <f>IF($D$17="(Blank)", "ERROR", "OK")</f>
        <v>OK</v>
      </c>
      <c r="F17" s="362" t="s">
        <v>1016</v>
      </c>
      <c r="G17" s="362"/>
      <c r="H17" s="362"/>
    </row>
    <row r="18" spans="2:12">
      <c r="B18" s="5" t="s">
        <v>1028</v>
      </c>
      <c r="C18" s="3" t="s">
        <v>976</v>
      </c>
      <c r="D18" s="70" t="str">
        <f>IF(OR(ISBLANK(Form!$C$9), Form!$C$9 = "Select One"), "(Blank)", Form!$C$9)</f>
        <v>Branch Number</v>
      </c>
      <c r="E18" s="64" t="str">
        <f>IF($D$18="(Blank)", "ERROR", "OK")</f>
        <v>OK</v>
      </c>
      <c r="F18" s="362" t="s">
        <v>1014</v>
      </c>
      <c r="G18" s="362"/>
      <c r="H18" s="362"/>
    </row>
    <row r="19" spans="2:12">
      <c r="B19" s="5" t="s">
        <v>1029</v>
      </c>
      <c r="C19" s="3" t="s">
        <v>1004</v>
      </c>
      <c r="D19" s="70" t="str">
        <f>IF(ISBLANK(Form!$E$9), "(Blank)", Form!$E$9)</f>
        <v>302-518-2835</v>
      </c>
      <c r="E19" s="64" t="str">
        <f>IF($D$19="(Blank)", "ERROR", "OK")</f>
        <v>OK</v>
      </c>
      <c r="F19" s="362" t="s">
        <v>1015</v>
      </c>
      <c r="G19" s="362"/>
      <c r="H19" s="362"/>
    </row>
    <row r="20" spans="2:12">
      <c r="B20" s="5" t="s">
        <v>1030</v>
      </c>
      <c r="C20" s="3" t="s">
        <v>1005</v>
      </c>
      <c r="D20" s="70" t="str">
        <f>IF(ISBLANK(Form!$C$10), "(Blank)", Form!$C$10)</f>
        <v>0N28</v>
      </c>
      <c r="E20" s="64" t="str">
        <f>IF(OR($D$18="(Blank)", $D$18="ADTi"), "OK", IF($D$20="(Blank)", "ERROR", "OK"))</f>
        <v>OK</v>
      </c>
      <c r="F20" s="362" t="s">
        <v>1021</v>
      </c>
      <c r="G20" s="362"/>
      <c r="H20" s="362"/>
    </row>
    <row r="21" spans="2:12">
      <c r="B21" s="5" t="s">
        <v>1031</v>
      </c>
      <c r="C21" s="3" t="s">
        <v>1006</v>
      </c>
      <c r="D21" s="70" t="str">
        <f>_CB01</f>
        <v>OK</v>
      </c>
      <c r="E21" s="64" t="str">
        <f>$D$21</f>
        <v>OK</v>
      </c>
      <c r="F21" s="362" t="s">
        <v>1017</v>
      </c>
      <c r="G21" s="362"/>
      <c r="H21" s="362"/>
    </row>
    <row r="22" spans="2:12">
      <c r="B22" s="5" t="s">
        <v>1032</v>
      </c>
      <c r="C22" s="3" t="s">
        <v>977</v>
      </c>
      <c r="D22" s="70">
        <f>IF(ISBLANK(Form!$E$13), "(Blank)", Form!$E$13)</f>
        <v>41016</v>
      </c>
      <c r="E22" s="64" t="str">
        <f>IF(AND(OR(_CB01_02=TRUE, _CB01_03=TRUE, _CB01_04=TRUE, _CB01_05=TRUE, _CB01_06=TRUE), $D$22="(Blank)"), "ERROR", "OK")</f>
        <v>OK</v>
      </c>
      <c r="F22" s="362" t="s">
        <v>1018</v>
      </c>
      <c r="G22" s="362"/>
      <c r="H22" s="362"/>
    </row>
    <row r="23" spans="2:12">
      <c r="B23" s="5" t="s">
        <v>1033</v>
      </c>
      <c r="C23" s="3" t="s">
        <v>1007</v>
      </c>
      <c r="D23" s="70" t="str">
        <f>IF(ISBLANK(Form!$C$18), "(Blank)", Form!$C$18)</f>
        <v>(Blank)</v>
      </c>
      <c r="E23" s="64" t="str">
        <f>IF(AND(_CB01_06=TRUE, $D$23="(Blank)"), "ERROR", "OK")</f>
        <v>OK</v>
      </c>
      <c r="F23" s="362" t="s">
        <v>1019</v>
      </c>
      <c r="G23" s="362"/>
      <c r="H23" s="362"/>
    </row>
    <row r="24" spans="2:12">
      <c r="B24" s="5" t="s">
        <v>1034</v>
      </c>
      <c r="C24" s="3" t="s">
        <v>1008</v>
      </c>
      <c r="D24" s="70" t="str">
        <f>_CB02</f>
        <v>OK</v>
      </c>
      <c r="E24" s="64" t="str">
        <f>$D$24</f>
        <v>OK</v>
      </c>
      <c r="F24" s="362" t="s">
        <v>1020</v>
      </c>
      <c r="G24" s="362"/>
      <c r="H24" s="362"/>
    </row>
    <row r="25" spans="2:12">
      <c r="B25" s="5" t="s">
        <v>1035</v>
      </c>
      <c r="C25" s="3" t="s">
        <v>1012</v>
      </c>
      <c r="D25" s="70" t="str">
        <f>_CB03</f>
        <v>OK</v>
      </c>
      <c r="E25" s="64" t="str">
        <f>IF(AND(_CB02_01=TRUE, $D$25="ERROR"), "ERROR", "OK")</f>
        <v>OK</v>
      </c>
      <c r="F25" s="362" t="s">
        <v>1022</v>
      </c>
      <c r="G25" s="362"/>
      <c r="H25" s="362"/>
    </row>
    <row r="26" spans="2:12">
      <c r="B26" s="5" t="s">
        <v>1036</v>
      </c>
      <c r="C26" s="3" t="s">
        <v>1009</v>
      </c>
      <c r="D26" s="70" t="str">
        <f>_CB04</f>
        <v>ERROR</v>
      </c>
      <c r="E26" s="64" t="str">
        <f>IF(AND(_CB02_02=TRUE, $D$26="ERROR"), "ERROR", "OK")</f>
        <v>OK</v>
      </c>
      <c r="F26" s="362" t="s">
        <v>1023</v>
      </c>
      <c r="G26" s="362"/>
      <c r="H26" s="362"/>
    </row>
    <row r="27" spans="2:12">
      <c r="B27" s="5" t="s">
        <v>1037</v>
      </c>
      <c r="C27" s="3" t="s">
        <v>1010</v>
      </c>
      <c r="D27" s="70" t="str">
        <f>_CB05</f>
        <v>ERROR</v>
      </c>
      <c r="E27" s="64" t="str">
        <f>IF(AND(_CB02_03=TRUE, $D$27="ERROR"), "ERROR", "OK")</f>
        <v>OK</v>
      </c>
      <c r="F27" s="362" t="s">
        <v>1024</v>
      </c>
      <c r="G27" s="362"/>
      <c r="H27" s="362"/>
    </row>
    <row r="28" spans="2:12">
      <c r="B28" s="5" t="s">
        <v>1038</v>
      </c>
      <c r="C28" s="3" t="s">
        <v>1011</v>
      </c>
      <c r="D28" s="70" t="str">
        <f>_CB06</f>
        <v>ERROR</v>
      </c>
      <c r="E28" s="64" t="str">
        <f>IF(AND(_CB02_11=TRUE, $D$28="ERROR"), "ERROR", "OK")</f>
        <v>OK</v>
      </c>
      <c r="F28" s="362" t="s">
        <v>1025</v>
      </c>
      <c r="G28" s="362"/>
      <c r="H28" s="362"/>
    </row>
    <row r="30" spans="2:12">
      <c r="B30" s="363" t="s">
        <v>1082</v>
      </c>
      <c r="C30" s="364"/>
      <c r="D30" s="362"/>
      <c r="E30" s="68" t="s">
        <v>998</v>
      </c>
      <c r="F30" s="68" t="s">
        <v>999</v>
      </c>
      <c r="G30" s="68" t="s">
        <v>1000</v>
      </c>
      <c r="H30" s="68" t="s">
        <v>1001</v>
      </c>
      <c r="I30" s="68" t="s">
        <v>1002</v>
      </c>
      <c r="J30" s="68" t="s">
        <v>1003</v>
      </c>
    </row>
    <row r="31" spans="2:12">
      <c r="B31" s="66" t="s">
        <v>989</v>
      </c>
      <c r="C31" s="69" t="s">
        <v>990</v>
      </c>
      <c r="D31" s="69" t="s">
        <v>1039</v>
      </c>
      <c r="E31" s="66" t="s">
        <v>992</v>
      </c>
      <c r="F31" s="66" t="s">
        <v>993</v>
      </c>
      <c r="G31" s="66" t="s">
        <v>994</v>
      </c>
      <c r="H31" s="66" t="s">
        <v>995</v>
      </c>
      <c r="I31" s="66" t="s">
        <v>996</v>
      </c>
      <c r="J31" s="66" t="s">
        <v>997</v>
      </c>
      <c r="K31" s="67" t="s">
        <v>988</v>
      </c>
      <c r="L31" s="63" t="s">
        <v>987</v>
      </c>
    </row>
    <row r="32" spans="2:12">
      <c r="B32" s="5" t="s">
        <v>1083</v>
      </c>
      <c r="C32" s="3" t="s">
        <v>1099</v>
      </c>
      <c r="D32" s="62" t="str">
        <f>IF(OR(ISBLANK(Form!$H$8), Form!$H$8 = "Select One"), "(Blank)", Form!$H$8)</f>
        <v>Incorporated</v>
      </c>
      <c r="E32" s="32" t="str">
        <f>IF(_CB01_01=TRUE, IF($D$32="(Blank)", "ERROR", "OK"), "OK")</f>
        <v>OK</v>
      </c>
      <c r="F32" s="32" t="str">
        <f>IF(_CB01_02=TRUE, IF($D$32="(Blank)", "ERROR", "OK"), "OK")</f>
        <v>OK</v>
      </c>
      <c r="G32" s="32" t="str">
        <f>IF(_CB01_03=TRUE, IF($D$32="(Blank)", "OK", "OK"), "OK")</f>
        <v>OK</v>
      </c>
      <c r="H32" s="32" t="str">
        <f>IF(_CB01_04=TRUE, IF($D$32="(Blank)", "OK", "OK"), "OK")</f>
        <v>OK</v>
      </c>
      <c r="I32" s="32" t="str">
        <f>IF(_CB01_05=TRUE, IF($D$32="(Blank)", "OK", "OK"), "OK")</f>
        <v>OK</v>
      </c>
      <c r="J32" s="32" t="str">
        <f>IF(_CB01_06=TRUE, IF($D$32="(Blank)", "OK", "OK"), "OK")</f>
        <v>OK</v>
      </c>
      <c r="K32" s="64" t="str">
        <f>IF(COUNTIF($E32:$J32, "ERROR")&gt;0, "ERROR", "OK")</f>
        <v>OK</v>
      </c>
      <c r="L32" s="3" t="s">
        <v>1100</v>
      </c>
    </row>
    <row r="33" spans="2:12">
      <c r="B33" s="5" t="s">
        <v>1101</v>
      </c>
      <c r="C33" s="3" t="s">
        <v>1103</v>
      </c>
      <c r="D33" s="62" t="str">
        <f>IF(OR(ISBLANK(Form!$J$8), Form!$J$8 = "Select One"), "(Blank)", Form!$J$8)</f>
        <v>US Federal Tax ID</v>
      </c>
      <c r="E33" s="32" t="str">
        <f>IF(_CB01_01=TRUE, IF($D$33="(Blank)", "ERROR", "OK"), "OK")</f>
        <v>OK</v>
      </c>
      <c r="F33" s="32" t="str">
        <f>IF(_CB01_02=TRUE, IF($D$33="(Blank)", "ERROR", "OK"), "OK")</f>
        <v>OK</v>
      </c>
      <c r="G33" s="32" t="str">
        <f>IF(_CB01_03=TRUE, IF($D$33="(Blank)", "OK", "OK"), "OK")</f>
        <v>OK</v>
      </c>
      <c r="H33" s="32" t="str">
        <f>IF(_CB01_04=TRUE, IF($D$33="(Blank)", "OK", "OK"), "OK")</f>
        <v>OK</v>
      </c>
      <c r="I33" s="32" t="str">
        <f>IF(_CB01_05=TRUE, IF($D$33="(Blank)", "OK", "OK"), "OK")</f>
        <v>OK</v>
      </c>
      <c r="J33" s="32" t="str">
        <f>IF(_CB01_06=TRUE, IF($D$33="(Blank)", "OK", "OK"), "OK")</f>
        <v>OK</v>
      </c>
      <c r="K33" s="64" t="str">
        <f t="shared" ref="K33:K39" si="0">IF(COUNTIF($E33:$J33, "ERROR")&gt;0, "ERROR", "OK")</f>
        <v>OK</v>
      </c>
      <c r="L33" s="3" t="s">
        <v>1104</v>
      </c>
    </row>
    <row r="34" spans="2:12">
      <c r="B34" s="5" t="s">
        <v>1102</v>
      </c>
      <c r="C34" s="3" t="s">
        <v>1105</v>
      </c>
      <c r="D34" s="62" t="str">
        <f>IF(ISBLANK(Form!$H$9), "(Blank)", Form!$H$9)</f>
        <v>55-0438028</v>
      </c>
      <c r="E34" s="32" t="str">
        <f>IF(_CB01_01=TRUE, IF($D$34="(Blank)", "ERROR", "OK"), "OK")</f>
        <v>OK</v>
      </c>
      <c r="F34" s="32" t="str">
        <f>IF(_CB01_02=TRUE, IF($D$34="(Blank)", "ERROR", "OK"), "OK")</f>
        <v>OK</v>
      </c>
      <c r="G34" s="32" t="str">
        <f>IF(_CB01_03=TRUE, IF($D$34="(Blank)", "OK", "OK"), "OK")</f>
        <v>OK</v>
      </c>
      <c r="H34" s="32" t="str">
        <f>IF(_CB01_04=TRUE, IF($D$34="(Blank)", "OK", "OK"), "OK")</f>
        <v>OK</v>
      </c>
      <c r="I34" s="32" t="str">
        <f>IF(_CB01_05=TRUE, IF($D$34="(Blank)", "OK", "OK"), "OK")</f>
        <v>OK</v>
      </c>
      <c r="J34" s="32" t="str">
        <f>IF(_CB01_06=TRUE, IF($D$34="(Blank)", "OK", "OK"), "OK")</f>
        <v>OK</v>
      </c>
      <c r="K34" s="64" t="str">
        <f t="shared" si="0"/>
        <v>OK</v>
      </c>
      <c r="L34" s="3" t="s">
        <v>1184</v>
      </c>
    </row>
    <row r="35" spans="2:12">
      <c r="B35" s="5" t="s">
        <v>1110</v>
      </c>
      <c r="C35" s="3" t="s">
        <v>1106</v>
      </c>
      <c r="D35" s="62" t="str">
        <f>IF(ISBLANK(Form!$J$9), "(Blank)", Form!$J$9)</f>
        <v>(Blank)</v>
      </c>
      <c r="E35" s="32" t="str">
        <f>IF(_CB01_01=TRUE, IF($D$33="Social Security Number", IF($D$35="(Blank)", "ERROR", "OK"), "OK"), "OK")</f>
        <v>OK</v>
      </c>
      <c r="F35" s="32" t="str">
        <f>IF(_CB01_02=TRUE, IF($D$33="Social Security Number", IF($D$35="(Blank)", "ERROR", "OK"), "OK"), "OK")</f>
        <v>OK</v>
      </c>
      <c r="G35" s="32" t="str">
        <f>IF(_CB01_03=TRUE, IF($D$33="Social Security Number", IF($D$35="(Blank)", "OK", "OK"), "OK"), "OK")</f>
        <v>OK</v>
      </c>
      <c r="H35" s="32" t="str">
        <f>IF(_CB01_04=TRUE, IF($D$33="Social Security Number", IF($D$35="(Blank)", "OK", "OK"), "OK"), "OK")</f>
        <v>OK</v>
      </c>
      <c r="I35" s="32" t="str">
        <f>IF(_CB01_05=TRUE, IF($D$33="Social Security Number", IF($D$35="(Blank)", "OK", "OK"), "OK"), "OK")</f>
        <v>OK</v>
      </c>
      <c r="J35" s="32" t="str">
        <f>IF(_CB01_06=TRUE, IF($D$33="Social Security Number", IF($D$35="(Blank)", "OK", "OK"), "OK"), "OK")</f>
        <v>OK</v>
      </c>
      <c r="K35" s="64" t="str">
        <f t="shared" si="0"/>
        <v>OK</v>
      </c>
      <c r="L35" s="3" t="s">
        <v>1185</v>
      </c>
    </row>
    <row r="36" spans="2:12">
      <c r="B36" s="5" t="s">
        <v>1111</v>
      </c>
      <c r="C36" s="3" t="s">
        <v>1107</v>
      </c>
      <c r="D36" s="62" t="str">
        <f>_CB07</f>
        <v>OK</v>
      </c>
      <c r="E36" s="32" t="str">
        <f>IF(_CB01_01=TRUE, $D$36, "OK")</f>
        <v>OK</v>
      </c>
      <c r="F36" s="32" t="str">
        <f>IF(_CB01_02=TRUE, $D$36, "OK")</f>
        <v>OK</v>
      </c>
      <c r="G36" s="32" t="str">
        <f>IF(_CB01_03=TRUE, "OK", "OK")</f>
        <v>OK</v>
      </c>
      <c r="H36" s="32" t="str">
        <f>IF(_CB01_04=TRUE, "OK", "OK")</f>
        <v>OK</v>
      </c>
      <c r="I36" s="32" t="str">
        <f>IF(_CB01_05=TRUE, "OK", "OK")</f>
        <v>OK</v>
      </c>
      <c r="J36" s="32" t="str">
        <f>IF(_CB01_06=TRUE, "OK", "OK")</f>
        <v>OK</v>
      </c>
      <c r="K36" s="64" t="str">
        <f t="shared" si="0"/>
        <v>OK</v>
      </c>
      <c r="L36" s="3" t="s">
        <v>1186</v>
      </c>
    </row>
    <row r="37" spans="2:12">
      <c r="B37" s="5" t="s">
        <v>1112</v>
      </c>
      <c r="C37" s="3" t="s">
        <v>918</v>
      </c>
      <c r="D37" s="62" t="str">
        <f>IF(OR(ISBLANK(Form!$H$12), Form!$H$12 = "Select One"), "(Blank)", Form!$H$12)</f>
        <v>Direct</v>
      </c>
      <c r="E37" s="32" t="str">
        <f>IF(_CB01_01=TRUE, IF($D$37="(Blank)", "ERROR", "OK"), "OK")</f>
        <v>OK</v>
      </c>
      <c r="F37" s="32" t="str">
        <f>IF(_CB01_02=TRUE, IF($D$37="(Blank)", "ERROR", "OK"), "OK")</f>
        <v>OK</v>
      </c>
      <c r="G37" s="32" t="str">
        <f>IF(_CB01_03=TRUE, IF($D$37="(Blank)", "OK", "OK"), "OK")</f>
        <v>OK</v>
      </c>
      <c r="H37" s="32" t="str">
        <f>IF(_CB01_04=TRUE, IF($D$37="(Blank)", "OK", "OK"), "OK")</f>
        <v>OK</v>
      </c>
      <c r="I37" s="32" t="str">
        <f>IF(_CB01_05=TRUE, IF($D$37="(Blank)", "OK", "OK"), "OK")</f>
        <v>OK</v>
      </c>
      <c r="J37" s="32" t="str">
        <f>IF(_CB01_06=TRUE, IF($D$37="(Blank)", "OK", "OK"), "OK")</f>
        <v>OK</v>
      </c>
      <c r="K37" s="64" t="str">
        <f t="shared" si="0"/>
        <v>OK</v>
      </c>
      <c r="L37" s="3" t="s">
        <v>1187</v>
      </c>
    </row>
    <row r="38" spans="2:12">
      <c r="B38" s="5" t="s">
        <v>1113</v>
      </c>
      <c r="C38" s="3" t="s">
        <v>1108</v>
      </c>
      <c r="D38" s="62" t="str">
        <f>IF(ISBLANK(Form!$H$14), "(Blank)", Form!$H$14)</f>
        <v>SIGHT GLASSES &amp; LEVEL GUAGES</v>
      </c>
      <c r="E38" s="32" t="str">
        <f>IF(_CB01_01=TRUE, IF($D$38="(Blank)", "ERROR", "OK"), "OK")</f>
        <v>OK</v>
      </c>
      <c r="F38" s="32" t="str">
        <f>IF(_CB01_02=TRUE, IF($D$38="(Blank)", "ERROR", "OK"), "OK")</f>
        <v>OK</v>
      </c>
      <c r="G38" s="32" t="str">
        <f>IF(_CB01_03=TRUE, IF($D$38="(Blank)", "OK", "OK"), "OK")</f>
        <v>OK</v>
      </c>
      <c r="H38" s="32" t="str">
        <f>IF(_CB01_04=TRUE, IF($D$38="(Blank)", "OK", "OK"), "OK")</f>
        <v>OK</v>
      </c>
      <c r="I38" s="32" t="str">
        <f>IF(_CB01_05=TRUE, IF($D$38="(Blank)", "OK", "OK"), "OK")</f>
        <v>OK</v>
      </c>
      <c r="J38" s="32" t="str">
        <f>IF(_CB01_06=TRUE, IF($D$38="(Blank)", "OK", "OK"), "OK")</f>
        <v>OK</v>
      </c>
      <c r="K38" s="64" t="str">
        <f t="shared" si="0"/>
        <v>OK</v>
      </c>
      <c r="L38" s="3" t="s">
        <v>1188</v>
      </c>
    </row>
    <row r="39" spans="2:12">
      <c r="B39" s="5" t="s">
        <v>1114</v>
      </c>
      <c r="C39" s="3" t="s">
        <v>1109</v>
      </c>
      <c r="D39" s="62" t="str">
        <f>IF(OR(ISBLANK(Form!$H$15), Form!$H$15 = "Select One"), "(Blank)", Form!$H$15)</f>
        <v>STEEL/ FABRICATIONS - STEEL (234410)</v>
      </c>
      <c r="E39" s="32" t="str">
        <f>IF(_CB01_01=TRUE, IF($D$39="(Blank)", "ERROR", "OK"), "OK")</f>
        <v>OK</v>
      </c>
      <c r="F39" s="32" t="str">
        <f>IF(_CB01_02=TRUE, IF($D$39="(Blank)", "ERROR", "OK"), "OK")</f>
        <v>OK</v>
      </c>
      <c r="G39" s="32" t="str">
        <f>IF(_CB01_03=TRUE, IF($D$39="(Blank)", "OK", "OK"), "OK")</f>
        <v>OK</v>
      </c>
      <c r="H39" s="32" t="str">
        <f>IF(_CB01_04=TRUE, IF($D$39="(Blank)", "OK", "OK"), "OK")</f>
        <v>OK</v>
      </c>
      <c r="I39" s="32" t="str">
        <f>IF(_CB01_05=TRUE, IF($D$39="(Blank)", "OK", "OK"), "OK")</f>
        <v>OK</v>
      </c>
      <c r="J39" s="32" t="str">
        <f>IF(_CB01_06=TRUE, IF($D$39="(Blank)", "OK", "OK"), "OK")</f>
        <v>OK</v>
      </c>
      <c r="K39" s="64" t="str">
        <f t="shared" si="0"/>
        <v>OK</v>
      </c>
      <c r="L39" s="3" t="s">
        <v>1189</v>
      </c>
    </row>
    <row r="40" spans="2:12">
      <c r="B40" s="5" t="s">
        <v>1115</v>
      </c>
      <c r="C40" s="73" t="s">
        <v>1836</v>
      </c>
      <c r="D40" s="62" t="str">
        <f>IF(OR(ISBLANK(Form!$I$17), Form!$I$17 = "Select One"), "(Blank)", Form!$I$17)</f>
        <v>90 NPR</v>
      </c>
      <c r="E40" s="32" t="str">
        <f>IF(_CB01_01=TRUE, IF($D$40="(Blank)", "ERROR", "OK"), "OK")</f>
        <v>OK</v>
      </c>
      <c r="F40" s="32" t="str">
        <f>IF(_CB01_02=TRUE, IF($D$40="(Blank)", "ERROR", "OK"), "OK")</f>
        <v>OK</v>
      </c>
      <c r="G40" s="32" t="str">
        <f>IF(_CB01_03=TRUE, "OK", "OK")</f>
        <v>OK</v>
      </c>
      <c r="H40" s="32" t="str">
        <f>IF(_CB01_04=TRUE, "OK", "OK")</f>
        <v>OK</v>
      </c>
      <c r="I40" s="32" t="str">
        <f>IF(_CB01_05=TRUE,  "OK", "OK")</f>
        <v>OK</v>
      </c>
      <c r="J40" s="32" t="str">
        <f>IF(_CB01_06=TRUE, "OK", "OK")</f>
        <v>OK</v>
      </c>
      <c r="K40" s="64" t="str">
        <f>IF(COUNTIF($E40:$J40, "ERROR")&gt;0, "ERROR", "OK")</f>
        <v>OK</v>
      </c>
      <c r="L40" s="3" t="s">
        <v>1837</v>
      </c>
    </row>
    <row r="41" spans="2:12" s="80" customFormat="1">
      <c r="B41" s="5" t="s">
        <v>1838</v>
      </c>
      <c r="C41" s="73" t="s">
        <v>1839</v>
      </c>
      <c r="D41" s="62" t="str">
        <f>_CB19</f>
        <v>OK</v>
      </c>
      <c r="E41" s="32" t="str">
        <f>IF(_CB01_01=TRUE, $D$41, "OK")</f>
        <v>OK</v>
      </c>
      <c r="F41" s="32" t="str">
        <f>IF(_CB01_02=TRUE,$D$41, "OK")</f>
        <v>OK</v>
      </c>
      <c r="G41" s="32" t="str">
        <f>IF(_CB01_03=TRUE, "OK", "OK")</f>
        <v>OK</v>
      </c>
      <c r="H41" s="32" t="str">
        <f>IF(_CB01_04=TRUE, "OK", "OK")</f>
        <v>OK</v>
      </c>
      <c r="I41" s="32" t="str">
        <f>IF(_CB01_05=TRUE, "OK", "OK")</f>
        <v>OK</v>
      </c>
      <c r="J41" s="32" t="str">
        <f>IF(_CB01_06=TRUE, "OK", "OK")</f>
        <v>OK</v>
      </c>
      <c r="K41" s="64" t="str">
        <f>IF(COUNTIF($E41:$J41, "ERROR")&gt;0, "ERROR", "OK")</f>
        <v>OK</v>
      </c>
      <c r="L41" s="3" t="s">
        <v>1856</v>
      </c>
    </row>
    <row r="42" spans="2:12">
      <c r="B42" s="86" t="s">
        <v>1278</v>
      </c>
      <c r="C42" s="77" t="s">
        <v>1279</v>
      </c>
      <c r="D42" s="91">
        <f>IF(ISBLANK(Form!I19),"(Blank)",Form!I19)</f>
        <v>1468217</v>
      </c>
      <c r="E42" s="32" t="str">
        <f>IF(_CB01_01=TRUE, IF($D$42="(Blank)","ERROR","OK"),"OK")</f>
        <v>OK</v>
      </c>
      <c r="F42" s="87" t="str">
        <f>IF(_CB01_02=TRUE, IF($D$42="(Blank)","ERROR","OK"),"OK")</f>
        <v>OK</v>
      </c>
      <c r="G42" s="87" t="str">
        <f>IF(_CB01_03=TRUE, IF($D$42="(Blank)","OK","OK"),"OK")</f>
        <v>OK</v>
      </c>
      <c r="H42" s="88" t="str">
        <f>IF(_CB01_04=TRUE, IF($D$42="(Blank)","OK","OK"),"OK")</f>
        <v>OK</v>
      </c>
      <c r="I42" s="88" t="str">
        <f>IF(_CB01_05=TRUE, IF($D$42="(Blank)","OK","OK"),"OK")</f>
        <v>OK</v>
      </c>
      <c r="J42" s="88" t="str">
        <f>IF(_CB01_06=TRUE, IF($D$42="(Blank)","OK","OK"),"OK")</f>
        <v>OK</v>
      </c>
      <c r="K42" s="89" t="str">
        <f>IF(COUNTIF($E42:$J42, "ERROR")&gt;0, "ERROR", "OK")</f>
        <v>OK</v>
      </c>
      <c r="L42" s="90" t="s">
        <v>1812</v>
      </c>
    </row>
    <row r="43" spans="2:12" s="80" customFormat="1">
      <c r="B43" s="5" t="s">
        <v>1813</v>
      </c>
      <c r="C43" s="73" t="s">
        <v>1814</v>
      </c>
      <c r="D43" s="62" t="str">
        <f>IF(ISBLANK(Form!$I$20), "(Blank)", Form!$I$20)</f>
        <v>N/A</v>
      </c>
      <c r="E43" s="32" t="str">
        <f>IF(_CB01_01=TRUE, IF(AND('Form Drop Down'!$AB$45=1, $D$43="(Blank)"),"ERROR","OK"), "OK")</f>
        <v>OK</v>
      </c>
      <c r="F43" s="87" t="str">
        <f>IF(_CB01_02=TRUE, IF(AND('Form Drop Down'!$AB$45=1, $D$43="(Blank)"),"ERROR","OK"), "OK")</f>
        <v>OK</v>
      </c>
      <c r="G43" s="87" t="str">
        <f>IF(_CB01_03=TRUE, IF(AND('Form Drop Down'!$AB$45=1, $D$43="(Blank)"),"OK","OK"), "OK")</f>
        <v>OK</v>
      </c>
      <c r="H43" s="88" t="str">
        <f>IF(_CB01_04=TRUE, IF(AND('Form Drop Down'!$AB$45=1, $D$43="(Blank)"),"OK","OK"), "OK")</f>
        <v>OK</v>
      </c>
      <c r="I43" s="88" t="str">
        <f>IF(_CB01_05=TRUE, IF(AND('Form Drop Down'!$AB$45=1, $D$43="(Blank)"),"OK","OK"), "OK")</f>
        <v>OK</v>
      </c>
      <c r="J43" s="88" t="str">
        <f>IF(_CB01_06=TRUE, IF(AND('Form Drop Down'!$AB$45=1, $D$43="(Blank)"),"OK","OK"), "OK")</f>
        <v>OK</v>
      </c>
      <c r="K43" s="64" t="str">
        <f>IF(COUNTIF($E43:$J43, "ERROR")&gt;0, "ERROR", "OK")</f>
        <v>OK</v>
      </c>
      <c r="L43" s="3" t="s">
        <v>1815</v>
      </c>
    </row>
    <row r="44" spans="2:12" s="80" customFormat="1">
      <c r="B44" s="4"/>
    </row>
    <row r="45" spans="2:12">
      <c r="B45" s="363" t="s">
        <v>1084</v>
      </c>
      <c r="C45" s="364"/>
      <c r="D45" s="362"/>
      <c r="E45" s="68" t="s">
        <v>998</v>
      </c>
      <c r="F45" s="68" t="s">
        <v>999</v>
      </c>
      <c r="G45" s="68" t="s">
        <v>1000</v>
      </c>
      <c r="H45" s="68" t="s">
        <v>1001</v>
      </c>
      <c r="I45" s="68" t="s">
        <v>1002</v>
      </c>
      <c r="J45" s="68" t="s">
        <v>1003</v>
      </c>
    </row>
    <row r="46" spans="2:12">
      <c r="B46" s="66" t="s">
        <v>989</v>
      </c>
      <c r="C46" s="69" t="s">
        <v>990</v>
      </c>
      <c r="D46" s="69" t="s">
        <v>1039</v>
      </c>
      <c r="E46" s="66" t="s">
        <v>992</v>
      </c>
      <c r="F46" s="66" t="s">
        <v>993</v>
      </c>
      <c r="G46" s="66" t="s">
        <v>994</v>
      </c>
      <c r="H46" s="66" t="s">
        <v>995</v>
      </c>
      <c r="I46" s="66" t="s">
        <v>996</v>
      </c>
      <c r="J46" s="66" t="s">
        <v>997</v>
      </c>
      <c r="K46" s="67" t="s">
        <v>988</v>
      </c>
      <c r="L46" s="63" t="s">
        <v>987</v>
      </c>
    </row>
    <row r="47" spans="2:12">
      <c r="B47" s="5" t="s">
        <v>1165</v>
      </c>
      <c r="C47" s="3" t="s">
        <v>1116</v>
      </c>
      <c r="D47" s="3" t="str">
        <f>IF(ISBLANK(Form!$I$23), "(Blank)", Form!$I$23)</f>
        <v>PRESSURE PRODUCTS CO, INC.</v>
      </c>
      <c r="E47" s="32" t="str">
        <f>IF(_CB01_01=TRUE,IF($D$47="(Blank)", "ERROR", "OK"), "OK")</f>
        <v>OK</v>
      </c>
      <c r="F47" s="32" t="str">
        <f>IF(_CB01_02=TRUE,IF($D$47="(Blank)", "ERROR", "OK"), "OK")</f>
        <v>OK</v>
      </c>
      <c r="G47" s="32" t="str">
        <f>IF(_CB01_03=TRUE,IF($D$47="(Blank)", "ERROR", "OK"), "OK")</f>
        <v>OK</v>
      </c>
      <c r="H47" s="32" t="str">
        <f>IF(_CB01_04=TRUE,IF($D$47="(Blank)", "ERROR", "OK"), "OK")</f>
        <v>OK</v>
      </c>
      <c r="I47" s="32" t="str">
        <f>IF(_CB01_05=TRUE,IF($D$47="(Blank)", "ERROR", "OK"), "OK")</f>
        <v>OK</v>
      </c>
      <c r="J47" s="32" t="str">
        <f>IF(_CB01_06=TRUE,IF($D$47="(Blank)", "ERROR", "OK"), "OK")</f>
        <v>OK</v>
      </c>
      <c r="K47" s="64" t="str">
        <f t="shared" ref="K47:K65" si="1">IF(COUNTIF($E47:$J47, "ERROR")&gt;0, "ERROR", "OK")</f>
        <v>OK</v>
      </c>
      <c r="L47" s="3" t="s">
        <v>1190</v>
      </c>
    </row>
    <row r="48" spans="2:12">
      <c r="B48" s="5" t="s">
        <v>1166</v>
      </c>
      <c r="C48" s="3" t="s">
        <v>1117</v>
      </c>
      <c r="D48" s="3" t="str">
        <f>IF(ISBLANK(Form!$I$24), "(Blank)", Form!$I$24)</f>
        <v>4540 W. WASHINGTON STREET</v>
      </c>
      <c r="E48" s="32" t="str">
        <f>IF(_CB01_01=TRUE,IF($D$48="(Blank)", "ERROR", "OK"), "OK")</f>
        <v>OK</v>
      </c>
      <c r="F48" s="32" t="str">
        <f>IF(_CB01_02=TRUE,IF($D$48="(Blank)", "ERROR", "OK"), "OK")</f>
        <v>OK</v>
      </c>
      <c r="G48" s="32" t="str">
        <f>IF(_CB01_03=TRUE,IF($D$48="(Blank)", "ERROR", "OK"), "OK")</f>
        <v>OK</v>
      </c>
      <c r="H48" s="32" t="str">
        <f>IF(_CB01_04=TRUE,IF($D$48="(Blank)", "ERROR", "OK"), "OK")</f>
        <v>OK</v>
      </c>
      <c r="I48" s="32" t="str">
        <f>IF(_CB01_05=TRUE,IF($D$48="(Blank)", "OK", "OK"), "OK")</f>
        <v>OK</v>
      </c>
      <c r="J48" s="32" t="str">
        <f>IF(_CB01_06=TRUE,IF($D$48="(Blank)", "OK", "OK"), "OK")</f>
        <v>OK</v>
      </c>
      <c r="K48" s="64" t="str">
        <f t="shared" si="1"/>
        <v>OK</v>
      </c>
      <c r="L48" s="3" t="s">
        <v>1191</v>
      </c>
    </row>
    <row r="49" spans="2:12">
      <c r="B49" s="5" t="s">
        <v>1167</v>
      </c>
      <c r="C49" s="3" t="s">
        <v>1118</v>
      </c>
      <c r="D49" s="3" t="str">
        <f>IF(ISBLANK(Form!$I$26), "(Blank)", Form!$I$26)</f>
        <v>CHARLESTON</v>
      </c>
      <c r="E49" s="32" t="str">
        <f>IF(_CB01_01=TRUE,IF($D$49="(Blank)", "ERROR", "OK"), "OK")</f>
        <v>OK</v>
      </c>
      <c r="F49" s="32" t="str">
        <f>IF(_CB01_02=TRUE,IF($D$49="(Blank)", "ERROR", "OK"), "OK")</f>
        <v>OK</v>
      </c>
      <c r="G49" s="32" t="str">
        <f>IF(_CB01_03=TRUE,IF($D$49="(Blank)", "ERROR", "OK"), "OK")</f>
        <v>OK</v>
      </c>
      <c r="H49" s="32" t="str">
        <f>IF(_CB01_04=TRUE,IF($D$49="(Blank)", "ERROR", "OK"), "OK")</f>
        <v>OK</v>
      </c>
      <c r="I49" s="32" t="str">
        <f>IF(_CB01_05=TRUE,IF($D$49="(Blank)", "OK", "OK"), "OK")</f>
        <v>OK</v>
      </c>
      <c r="J49" s="32" t="str">
        <f>IF(_CB01_06=TRUE,IF($D$49="(Blank)", "OK", "OK"), "OK")</f>
        <v>OK</v>
      </c>
      <c r="K49" s="64" t="str">
        <f t="shared" si="1"/>
        <v>OK</v>
      </c>
      <c r="L49" s="3" t="s">
        <v>1192</v>
      </c>
    </row>
    <row r="50" spans="2:12">
      <c r="B50" s="5" t="s">
        <v>1168</v>
      </c>
      <c r="C50" s="3" t="s">
        <v>1119</v>
      </c>
      <c r="D50" s="3" t="str">
        <f>IF(ISBLANK(Form!$J$26), "(Blank)", Form!$J$26)</f>
        <v>WV</v>
      </c>
      <c r="E50" s="32" t="str">
        <f>IF(_CB01_01=TRUE,IF($D$50="(Blank)", "ERROR", "OK"), "OK")</f>
        <v>OK</v>
      </c>
      <c r="F50" s="32" t="str">
        <f>IF(_CB01_02=TRUE,IF($D$50="(Blank)", "ERROR", "OK"), "OK")</f>
        <v>OK</v>
      </c>
      <c r="G50" s="32" t="str">
        <f>IF(_CB01_03=TRUE,IF($D$50="(Blank)", "ERROR", "OK"), "OK")</f>
        <v>OK</v>
      </c>
      <c r="H50" s="32" t="str">
        <f>IF(_CB01_04=TRUE,IF($D$50="(Blank)", "ERROR", "OK"), "OK")</f>
        <v>OK</v>
      </c>
      <c r="I50" s="32" t="str">
        <f>IF(_CB01_05=TRUE,IF($D$50="(Blank)", "OK", "OK"), "OK")</f>
        <v>OK</v>
      </c>
      <c r="J50" s="32" t="str">
        <f>IF(_CB01_06=TRUE,IF($D$50="(Blank)", "OK", "OK"), "OK")</f>
        <v>OK</v>
      </c>
      <c r="K50" s="64" t="str">
        <f t="shared" si="1"/>
        <v>OK</v>
      </c>
      <c r="L50" s="3" t="s">
        <v>1193</v>
      </c>
    </row>
    <row r="51" spans="2:12">
      <c r="B51" s="5" t="s">
        <v>1169</v>
      </c>
      <c r="C51" s="3" t="s">
        <v>1120</v>
      </c>
      <c r="D51" s="3">
        <f>IF(ISBLANK(Form!$K$26), "(Blank)", Form!$K$26)</f>
        <v>25313</v>
      </c>
      <c r="E51" s="32" t="str">
        <f>IF(_CB01_01=TRUE,IF($D$51="(Blank)", "ERROR", "OK"), "OK")</f>
        <v>OK</v>
      </c>
      <c r="F51" s="32" t="str">
        <f>IF(_CB01_02=TRUE,IF($D$51="(Blank)", "ERROR", "OK"), "OK")</f>
        <v>OK</v>
      </c>
      <c r="G51" s="32" t="str">
        <f>IF(_CB01_03=TRUE,IF($D$51="(Blank)", "ERROR", "OK"), "OK")</f>
        <v>OK</v>
      </c>
      <c r="H51" s="32" t="str">
        <f>IF(_CB01_04=TRUE,IF($D$51="(Blank)", "ERROR", "OK"), "OK")</f>
        <v>OK</v>
      </c>
      <c r="I51" s="32" t="str">
        <f>IF(_CB01_05=TRUE,IF($D$51="(Blank)", "OK", "OK"), "OK")</f>
        <v>OK</v>
      </c>
      <c r="J51" s="32" t="str">
        <f>IF(_CB01_06=TRUE,IF($D$51="(Blank)", "OK", "OK"), "OK")</f>
        <v>OK</v>
      </c>
      <c r="K51" s="64" t="str">
        <f t="shared" si="1"/>
        <v>OK</v>
      </c>
      <c r="L51" s="3" t="s">
        <v>1194</v>
      </c>
    </row>
    <row r="52" spans="2:12">
      <c r="B52" s="5" t="s">
        <v>1170</v>
      </c>
      <c r="C52" s="3" t="s">
        <v>1121</v>
      </c>
      <c r="D52" s="3" t="str">
        <f>IF(OR(ISBLANK(Form!$L$26), Form!$L$26 = "Select One"), "(Blank)", Form!$L$26)</f>
        <v>US</v>
      </c>
      <c r="E52" s="32" t="str">
        <f>IF(_CB01_01=TRUE,IF($D$52="(Blank)", "ERROR", "OK"), "OK")</f>
        <v>OK</v>
      </c>
      <c r="F52" s="32" t="str">
        <f>IF(_CB01_02=TRUE,IF($D$52="(Blank)", "ERROR", "OK"), "OK")</f>
        <v>OK</v>
      </c>
      <c r="G52" s="32" t="str">
        <f>IF(_CB01_03=TRUE,IF($D$52="(Blank)", "ERROR", "OK"), "OK")</f>
        <v>OK</v>
      </c>
      <c r="H52" s="32" t="str">
        <f>IF(_CB01_04=TRUE,IF($D$52="(Blank)", "ERROR", "OK"), "OK")</f>
        <v>OK</v>
      </c>
      <c r="I52" s="32" t="str">
        <f>IF(_CB01_05=TRUE,IF($D$52="(Blank)", "OK", "OK"), "OK")</f>
        <v>OK</v>
      </c>
      <c r="J52" s="32" t="str">
        <f>IF(_CB01_06=TRUE,IF($D$52="(Blank)", "OK", "OK"), "OK")</f>
        <v>OK</v>
      </c>
      <c r="K52" s="64" t="str">
        <f t="shared" si="1"/>
        <v>OK</v>
      </c>
      <c r="L52" s="3" t="s">
        <v>1195</v>
      </c>
    </row>
    <row r="53" spans="2:12">
      <c r="B53" s="5" t="s">
        <v>1171</v>
      </c>
      <c r="C53" s="3" t="s">
        <v>1122</v>
      </c>
      <c r="D53" s="3" t="str">
        <f>IF(ISBLANK(Form!$I$27), "(Blank)", Form!$I$27)</f>
        <v>AKASH</v>
      </c>
      <c r="E53" s="32" t="str">
        <f>IF(_CB01_01=TRUE,"OK", "OK")</f>
        <v>OK</v>
      </c>
      <c r="F53" s="32" t="str">
        <f>IF(_CB01_02=TRUE,"OK", "OK")</f>
        <v>OK</v>
      </c>
      <c r="G53" s="32" t="str">
        <f>IF(_CB01_03=TRUE,"OK", "OK")</f>
        <v>OK</v>
      </c>
      <c r="H53" s="32" t="str">
        <f>IF(_CB01_04=TRUE,"OK", "OK")</f>
        <v>OK</v>
      </c>
      <c r="I53" s="32" t="str">
        <f>IF(_CB01_05=TRUE,"OK", "OK")</f>
        <v>OK</v>
      </c>
      <c r="J53" s="32" t="str">
        <f>IF(_CB01_06=TRUE,"OK", "OK")</f>
        <v>OK</v>
      </c>
      <c r="K53" s="64" t="str">
        <f t="shared" si="1"/>
        <v>OK</v>
      </c>
      <c r="L53" s="3" t="s">
        <v>1196</v>
      </c>
    </row>
    <row r="54" spans="2:12">
      <c r="B54" s="5" t="s">
        <v>1172</v>
      </c>
      <c r="C54" s="3" t="s">
        <v>1123</v>
      </c>
      <c r="D54" s="3" t="str">
        <f>IF(ISBLANK(Form!$I$28), "(Blank)", Form!$I$28)</f>
        <v>304-744-7871</v>
      </c>
      <c r="E54" s="32" t="str">
        <f>IF(_CB01_01=TRUE,"OK", "OK")</f>
        <v>OK</v>
      </c>
      <c r="F54" s="32" t="str">
        <f>IF(_CB01_02=TRUE,"OK", "OK")</f>
        <v>OK</v>
      </c>
      <c r="G54" s="32" t="str">
        <f>IF(_CB01_03=TRUE,"OK", "OK")</f>
        <v>OK</v>
      </c>
      <c r="H54" s="32" t="str">
        <f>IF(_CB01_04=TRUE,"OK", "OK")</f>
        <v>OK</v>
      </c>
      <c r="I54" s="32" t="str">
        <f>IF(_CB01_05=TRUE,"OK", "OK")</f>
        <v>OK</v>
      </c>
      <c r="J54" s="32" t="str">
        <f>IF(_CB01_06=TRUE,"OK", "OK")</f>
        <v>OK</v>
      </c>
      <c r="K54" s="64" t="str">
        <f t="shared" si="1"/>
        <v>OK</v>
      </c>
      <c r="L54" s="3" t="s">
        <v>1197</v>
      </c>
    </row>
    <row r="55" spans="2:12">
      <c r="B55" s="5" t="s">
        <v>1173</v>
      </c>
      <c r="C55" s="3" t="s">
        <v>1124</v>
      </c>
      <c r="D55" s="3" t="str">
        <f>IF(ISBLANK(Form!$I$29), "(Blank)", Form!$I$29)</f>
        <v>304-744-6705</v>
      </c>
      <c r="E55" s="32" t="str">
        <f>IF(_CB01_01=TRUE,"OK", "OK")</f>
        <v>OK</v>
      </c>
      <c r="F55" s="32" t="str">
        <f>IF(_CB01_02=TRUE,"OK", "OK")</f>
        <v>OK</v>
      </c>
      <c r="G55" s="32" t="str">
        <f>IF(_CB01_03=TRUE,"OK", "OK")</f>
        <v>OK</v>
      </c>
      <c r="H55" s="32" t="str">
        <f>IF(_CB01_04=TRUE,"OK", "OK")</f>
        <v>OK</v>
      </c>
      <c r="I55" s="32" t="str">
        <f>IF(_CB01_05=TRUE,"OK", "OK")</f>
        <v>OK</v>
      </c>
      <c r="J55" s="32" t="str">
        <f>IF(_CB01_06=TRUE,"OK", "OK")</f>
        <v>OK</v>
      </c>
      <c r="K55" s="64" t="str">
        <f t="shared" si="1"/>
        <v>OK</v>
      </c>
      <c r="L55" s="3" t="s">
        <v>1198</v>
      </c>
    </row>
    <row r="56" spans="2:12">
      <c r="B56" s="5" t="s">
        <v>1174</v>
      </c>
      <c r="C56" s="3" t="s">
        <v>1125</v>
      </c>
      <c r="D56" s="3" t="str">
        <f>IF(ISBLANK(Form!$I$30), "(Blank)", Form!$I$30)</f>
        <v>ASRIN@PRESSUREPRODUCTS.COM</v>
      </c>
      <c r="E56" s="32" t="str">
        <f>IF(_CB01_01=TRUE,"OK", "OK")</f>
        <v>OK</v>
      </c>
      <c r="F56" s="32" t="str">
        <f>IF(_CB01_02=TRUE,"OK", "OK")</f>
        <v>OK</v>
      </c>
      <c r="G56" s="32" t="str">
        <f>IF(_CB01_03=TRUE,"OK", "OK")</f>
        <v>OK</v>
      </c>
      <c r="H56" s="32" t="str">
        <f>IF(_CB01_04=TRUE,"OK", "OK")</f>
        <v>OK</v>
      </c>
      <c r="I56" s="32" t="str">
        <f>IF(_CB01_05=TRUE,"OK", "OK")</f>
        <v>OK</v>
      </c>
      <c r="J56" s="32" t="str">
        <f>IF(_CB01_06=TRUE,"OK", "OK")</f>
        <v>OK</v>
      </c>
      <c r="K56" s="64" t="str">
        <f t="shared" si="1"/>
        <v>OK</v>
      </c>
      <c r="L56" s="3" t="s">
        <v>1199</v>
      </c>
    </row>
    <row r="57" spans="2:12">
      <c r="B57" s="5" t="s">
        <v>1175</v>
      </c>
      <c r="C57" s="3" t="s">
        <v>1126</v>
      </c>
      <c r="D57" s="3" t="str">
        <f>IF(ISBLANK(Form!$I$31), "(Blank)", Form!$I$31)</f>
        <v>4540 W. WASHINGTON STREET</v>
      </c>
      <c r="E57" s="32" t="str">
        <f>IF(_CB01_01=TRUE,IF($D$57="(Blank)", "ERROR", "OK"), "OK")</f>
        <v>OK</v>
      </c>
      <c r="F57" s="32" t="str">
        <f>IF(_CB01_02=TRUE,IF($D$57="(Blank)", "ERROR", "OK"), "OK")</f>
        <v>OK</v>
      </c>
      <c r="G57" s="32" t="str">
        <f>IF(_CB01_03=TRUE,IF($D$57="(Blank)", "ERROR", "OK"), "OK")</f>
        <v>OK</v>
      </c>
      <c r="H57" s="32" t="str">
        <f>IF(_CB01_04=TRUE,IF($D$57="(Blank)", "ERROR", "OK"), "OK")</f>
        <v>OK</v>
      </c>
      <c r="I57" s="32" t="str">
        <f>IF(_CB01_05=TRUE,IF($D$57="(Blank)", "OK", "OK"), "OK")</f>
        <v>OK</v>
      </c>
      <c r="J57" s="32" t="str">
        <f>IF(_CB01_06=TRUE,IF($D$57="(Blank)", "OK", "OK"), "OK")</f>
        <v>OK</v>
      </c>
      <c r="K57" s="64" t="str">
        <f t="shared" si="1"/>
        <v>OK</v>
      </c>
      <c r="L57" s="3" t="s">
        <v>1200</v>
      </c>
    </row>
    <row r="58" spans="2:12">
      <c r="B58" s="5" t="s">
        <v>1176</v>
      </c>
      <c r="C58" s="3" t="s">
        <v>1127</v>
      </c>
      <c r="D58" s="3" t="str">
        <f>IF(ISBLANK(Form!$I$33), "(Blank)", Form!$I$33)</f>
        <v>CHARLESTON</v>
      </c>
      <c r="E58" s="32" t="str">
        <f>IF(_CB01_01=TRUE,IF($D$58="(Blank)", "ERROR", "OK"), "OK")</f>
        <v>OK</v>
      </c>
      <c r="F58" s="32" t="str">
        <f>IF(_CB01_02=TRUE,IF($D$58="(Blank)", "ERROR", "OK"), "OK")</f>
        <v>OK</v>
      </c>
      <c r="G58" s="32" t="str">
        <f>IF(_CB01_03=TRUE,IF($D$58="(Blank)", "ERROR", "OK"), "OK")</f>
        <v>OK</v>
      </c>
      <c r="H58" s="32" t="str">
        <f>IF(_CB01_04=TRUE,IF($D$58="(Blank)", "ERROR", "OK"), "OK")</f>
        <v>OK</v>
      </c>
      <c r="I58" s="32" t="str">
        <f>IF(_CB01_05=TRUE,IF($D$58="(Blank)", "OK", "OK"), "OK")</f>
        <v>OK</v>
      </c>
      <c r="J58" s="32" t="str">
        <f>IF(_CB01_06=TRUE,IF($D$58="(Blank)", "OK", "OK"), "OK")</f>
        <v>OK</v>
      </c>
      <c r="K58" s="64" t="str">
        <f t="shared" si="1"/>
        <v>OK</v>
      </c>
      <c r="L58" s="3" t="s">
        <v>1201</v>
      </c>
    </row>
    <row r="59" spans="2:12">
      <c r="B59" s="5" t="s">
        <v>1177</v>
      </c>
      <c r="C59" s="3" t="s">
        <v>1128</v>
      </c>
      <c r="D59" s="3" t="str">
        <f>IF(ISBLANK(Form!$J$33), "(Blank)", Form!$J$33)</f>
        <v>WV</v>
      </c>
      <c r="E59" s="32" t="str">
        <f>IF(_CB01_01=TRUE,IF($D$59="(Blank)", "ERROR", "OK"), "OK")</f>
        <v>OK</v>
      </c>
      <c r="F59" s="32" t="str">
        <f>IF(_CB01_02=TRUE,IF($D$59="(Blank)", "ERROR", "OK"), "OK")</f>
        <v>OK</v>
      </c>
      <c r="G59" s="32" t="str">
        <f>IF(_CB01_03=TRUE,IF($D$59="(Blank)", "ERROR", "OK"), "OK")</f>
        <v>OK</v>
      </c>
      <c r="H59" s="32" t="str">
        <f>IF(_CB01_04=TRUE,IF($D$59="(Blank)", "ERROR", "OK"), "OK")</f>
        <v>OK</v>
      </c>
      <c r="I59" s="32" t="str">
        <f>IF(_CB01_05=TRUE,IF($D$59="(Blank)", "OK", "OK"), "OK")</f>
        <v>OK</v>
      </c>
      <c r="J59" s="32" t="str">
        <f>IF(_CB01_06=TRUE,IF($D$59="(Blank)", "OK", "OK"), "OK")</f>
        <v>OK</v>
      </c>
      <c r="K59" s="64" t="str">
        <f t="shared" si="1"/>
        <v>OK</v>
      </c>
      <c r="L59" s="3" t="s">
        <v>1202</v>
      </c>
    </row>
    <row r="60" spans="2:12">
      <c r="B60" s="5" t="s">
        <v>1178</v>
      </c>
      <c r="C60" s="3" t="s">
        <v>1129</v>
      </c>
      <c r="D60" s="3">
        <f>IF(ISBLANK(Form!$K$33), "(Blank)", Form!$K$33)</f>
        <v>25313</v>
      </c>
      <c r="E60" s="32" t="str">
        <f>IF(_CB01_01=TRUE,IF($D$60="(Blank)", "ERROR", "OK"), "OK")</f>
        <v>OK</v>
      </c>
      <c r="F60" s="32" t="str">
        <f>IF(_CB01_02=TRUE,IF($D$60="(Blank)", "ERROR", "OK"), "OK")</f>
        <v>OK</v>
      </c>
      <c r="G60" s="32" t="str">
        <f>IF(_CB01_03=TRUE,IF($D$60="(Blank)", "ERROR", "OK"), "OK")</f>
        <v>OK</v>
      </c>
      <c r="H60" s="32" t="str">
        <f>IF(_CB01_04=TRUE,IF($D$60="(Blank)", "ERROR", "OK"), "OK")</f>
        <v>OK</v>
      </c>
      <c r="I60" s="32" t="str">
        <f>IF(_CB01_05=TRUE,IF($D$60="(Blank)", "OK", "OK"), "OK")</f>
        <v>OK</v>
      </c>
      <c r="J60" s="32" t="str">
        <f>IF(_CB01_06=TRUE,IF($D$60="(Blank)", "OK", "OK"), "OK")</f>
        <v>OK</v>
      </c>
      <c r="K60" s="64" t="str">
        <f t="shared" si="1"/>
        <v>OK</v>
      </c>
      <c r="L60" s="3" t="s">
        <v>1203</v>
      </c>
    </row>
    <row r="61" spans="2:12">
      <c r="B61" s="5" t="s">
        <v>1179</v>
      </c>
      <c r="C61" s="3" t="s">
        <v>1130</v>
      </c>
      <c r="D61" s="3" t="str">
        <f>IF(OR(ISBLANK(Form!$L$33), Form!$L$33 = "Select One"), "(Blank)", Form!$L$33)</f>
        <v>US</v>
      </c>
      <c r="E61" s="32" t="str">
        <f>IF(_CB01_01=TRUE,IF($D$61="(Blank)", "ERROR", "OK"), "OK")</f>
        <v>OK</v>
      </c>
      <c r="F61" s="32" t="str">
        <f>IF(_CB01_02=TRUE,IF($D$61="(Blank)", "ERROR", "OK"), "OK")</f>
        <v>OK</v>
      </c>
      <c r="G61" s="32" t="str">
        <f>IF(_CB01_03=TRUE,IF($D$61="(Blank)", "ERROR", "OK"), "OK")</f>
        <v>OK</v>
      </c>
      <c r="H61" s="32" t="str">
        <f>IF(_CB01_04=TRUE,IF($D$61="(Blank)", "ERROR", "OK"), "OK")</f>
        <v>OK</v>
      </c>
      <c r="I61" s="32" t="str">
        <f>IF(_CB01_05=TRUE,IF($D$61="(Blank)", "OK", "OK"), "OK")</f>
        <v>OK</v>
      </c>
      <c r="J61" s="32" t="str">
        <f>IF(_CB01_06=TRUE,IF($D$61="(Blank)", "OK", "OK"), "OK")</f>
        <v>OK</v>
      </c>
      <c r="K61" s="64" t="str">
        <f t="shared" si="1"/>
        <v>OK</v>
      </c>
      <c r="L61" s="3" t="s">
        <v>1204</v>
      </c>
    </row>
    <row r="62" spans="2:12">
      <c r="B62" s="5" t="s">
        <v>1180</v>
      </c>
      <c r="C62" s="3" t="s">
        <v>1131</v>
      </c>
      <c r="D62" s="3" t="str">
        <f>IF(ISBLANK(Form!$I$34), "(Blank)", Form!$I$34)</f>
        <v>T. WARD</v>
      </c>
      <c r="E62" s="32" t="str">
        <f>IF(_CB01_01=TRUE,"OK", "OK")</f>
        <v>OK</v>
      </c>
      <c r="F62" s="32" t="str">
        <f>IF(_CB01_02=TRUE,"OK", "OK")</f>
        <v>OK</v>
      </c>
      <c r="G62" s="32" t="str">
        <f>IF(_CB01_03=TRUE,"OK", "OK")</f>
        <v>OK</v>
      </c>
      <c r="H62" s="32" t="str">
        <f>IF(_CB01_04=TRUE,"OK", "OK")</f>
        <v>OK</v>
      </c>
      <c r="I62" s="32" t="str">
        <f>IF(_CB01_05=TRUE,"OK", "OK")</f>
        <v>OK</v>
      </c>
      <c r="J62" s="32" t="str">
        <f>IF(_CB01_06=TRUE,"OK", "OK")</f>
        <v>OK</v>
      </c>
      <c r="K62" s="64" t="str">
        <f t="shared" si="1"/>
        <v>OK</v>
      </c>
      <c r="L62" s="3" t="s">
        <v>1205</v>
      </c>
    </row>
    <row r="63" spans="2:12">
      <c r="B63" s="5" t="s">
        <v>1181</v>
      </c>
      <c r="C63" s="3" t="s">
        <v>1132</v>
      </c>
      <c r="D63" s="3" t="str">
        <f>IF(ISBLANK(Form!$I$35), "(Blank)", Form!$I$35)</f>
        <v>304-744-7871</v>
      </c>
      <c r="E63" s="32" t="str">
        <f>IF(_CB01_01=TRUE,"OK", "OK")</f>
        <v>OK</v>
      </c>
      <c r="F63" s="32" t="str">
        <f>IF(_CB01_02=TRUE,"OK", "OK")</f>
        <v>OK</v>
      </c>
      <c r="G63" s="32" t="str">
        <f>IF(_CB01_03=TRUE,"OK", "OK")</f>
        <v>OK</v>
      </c>
      <c r="H63" s="32" t="str">
        <f>IF(_CB01_04=TRUE,"OK", "OK")</f>
        <v>OK</v>
      </c>
      <c r="I63" s="32" t="str">
        <f>IF(_CB01_05=TRUE,"OK", "OK")</f>
        <v>OK</v>
      </c>
      <c r="J63" s="32" t="str">
        <f>IF(_CB01_06=TRUE,"OK", "OK")</f>
        <v>OK</v>
      </c>
      <c r="K63" s="64" t="str">
        <f t="shared" si="1"/>
        <v>OK</v>
      </c>
      <c r="L63" s="3" t="s">
        <v>1206</v>
      </c>
    </row>
    <row r="64" spans="2:12">
      <c r="B64" s="5" t="s">
        <v>1182</v>
      </c>
      <c r="C64" s="3" t="s">
        <v>1133</v>
      </c>
      <c r="D64" s="3" t="str">
        <f>IF(ISBLANK(Form!$I$36), "(Blank)", Form!$I$36)</f>
        <v>304-744-6705</v>
      </c>
      <c r="E64" s="32" t="str">
        <f>IF(_CB01_01=TRUE,"OK", "OK")</f>
        <v>OK</v>
      </c>
      <c r="F64" s="32" t="str">
        <f>IF(_CB01_02=TRUE,"OK", "OK")</f>
        <v>OK</v>
      </c>
      <c r="G64" s="32" t="str">
        <f>IF(_CB01_03=TRUE,"OK", "OK")</f>
        <v>OK</v>
      </c>
      <c r="H64" s="32" t="str">
        <f>IF(_CB01_04=TRUE,"OK", "OK")</f>
        <v>OK</v>
      </c>
      <c r="I64" s="32" t="str">
        <f>IF(_CB01_05=TRUE,"OK", "OK")</f>
        <v>OK</v>
      </c>
      <c r="J64" s="32" t="str">
        <f>IF(_CB01_06=TRUE,"OK", "OK")</f>
        <v>OK</v>
      </c>
      <c r="K64" s="64" t="str">
        <f t="shared" si="1"/>
        <v>OK</v>
      </c>
      <c r="L64" s="3" t="s">
        <v>1207</v>
      </c>
    </row>
    <row r="65" spans="2:14">
      <c r="B65" s="5" t="s">
        <v>1183</v>
      </c>
      <c r="C65" s="3" t="s">
        <v>1134</v>
      </c>
      <c r="D65" s="3" t="str">
        <f>IF(ISBLANK(Form!$I$37), "(Blank)", Form!$I$37)</f>
        <v>TWARD@PRESSUREPRODUCTS.COM</v>
      </c>
      <c r="E65" s="32" t="str">
        <f>IF(_CB01_01=TRUE,"OK", "OK")</f>
        <v>OK</v>
      </c>
      <c r="F65" s="32" t="str">
        <f>IF(_CB01_02=TRUE,"OK", "OK")</f>
        <v>OK</v>
      </c>
      <c r="G65" s="32" t="str">
        <f>IF(_CB01_03=TRUE,"OK", "OK")</f>
        <v>OK</v>
      </c>
      <c r="H65" s="32" t="str">
        <f>IF(_CB01_04=TRUE,"OK", "OK")</f>
        <v>OK</v>
      </c>
      <c r="I65" s="32" t="str">
        <f>IF(_CB01_05=TRUE,"OK", "OK")</f>
        <v>OK</v>
      </c>
      <c r="J65" s="32" t="str">
        <f>IF(_CB01_06=TRUE,"OK", "OK")</f>
        <v>OK</v>
      </c>
      <c r="K65" s="64" t="str">
        <f t="shared" si="1"/>
        <v>OK</v>
      </c>
      <c r="L65" s="3" t="s">
        <v>1208</v>
      </c>
    </row>
    <row r="67" spans="2:14">
      <c r="B67" s="363" t="s">
        <v>1085</v>
      </c>
      <c r="C67" s="364"/>
      <c r="D67" s="362"/>
      <c r="E67" s="68" t="s">
        <v>998</v>
      </c>
      <c r="F67" s="68" t="s">
        <v>999</v>
      </c>
      <c r="G67" s="68" t="s">
        <v>1000</v>
      </c>
      <c r="H67" s="68" t="s">
        <v>1001</v>
      </c>
      <c r="I67" s="68" t="s">
        <v>1002</v>
      </c>
      <c r="J67" s="68" t="s">
        <v>1003</v>
      </c>
    </row>
    <row r="68" spans="2:14">
      <c r="B68" s="66" t="s">
        <v>989</v>
      </c>
      <c r="C68" s="69" t="s">
        <v>990</v>
      </c>
      <c r="D68" s="69" t="s">
        <v>1039</v>
      </c>
      <c r="E68" s="66" t="s">
        <v>992</v>
      </c>
      <c r="F68" s="66" t="s">
        <v>993</v>
      </c>
      <c r="G68" s="66" t="s">
        <v>994</v>
      </c>
      <c r="H68" s="66" t="s">
        <v>995</v>
      </c>
      <c r="I68" s="66" t="s">
        <v>996</v>
      </c>
      <c r="J68" s="66" t="s">
        <v>997</v>
      </c>
      <c r="K68" s="67" t="s">
        <v>988</v>
      </c>
      <c r="L68" s="63" t="s">
        <v>987</v>
      </c>
    </row>
    <row r="69" spans="2:14">
      <c r="B69" s="5" t="s">
        <v>1086</v>
      </c>
      <c r="C69" s="3" t="s">
        <v>970</v>
      </c>
      <c r="D69" s="3" t="str">
        <f>IF(OR(ISBLANK(Form!$D$44), Form!$D$44 = "Select One"), "(Blank)", Form!$D$44)</f>
        <v>Electronic Funds Transfer (EFT)</v>
      </c>
      <c r="E69" s="32" t="str">
        <f>IF(_CB01_01=TRUE, IF($D$57&lt;&gt;"(Blank)", IF($D$69="(Blank)", "ERROR", "OK"), "OK"), "OK")</f>
        <v>OK</v>
      </c>
      <c r="F69" s="32" t="str">
        <f>IF(_CB01_02=TRUE, IF($D$57&lt;&gt;"(Blank)", IF($D$69="(Blank)", "ERROR", "OK"), "OK"), "OK")</f>
        <v>OK</v>
      </c>
      <c r="G69" s="32" t="str">
        <f>IF(_CB01_03=TRUE, IF($D$57&lt;&gt;"(Blank)", IF($D$69="(Blank)", "OK", "OK"), "OK"), "OK")</f>
        <v>OK</v>
      </c>
      <c r="H69" s="32" t="str">
        <f>IF(_CB01_04=TRUE, IF($D$57&lt;&gt;"(Blank)", IF($D$69="(Blank)", "OK", "OK"), "OK"), "OK")</f>
        <v>OK</v>
      </c>
      <c r="I69" s="32" t="str">
        <f>IF(_CB01_05=TRUE, IF($D$57&lt;&gt;"(Blank)", IF($D$69="(Blank)", "OK", "OK"), "OK"), "OK")</f>
        <v>OK</v>
      </c>
      <c r="J69" s="32" t="str">
        <f>IF(_CB01_06=TRUE, IF($D$57&lt;&gt;"(Blank)", IF($D$69="(Blank)", "OK", "OK"), "OK"), "OK")</f>
        <v>OK</v>
      </c>
      <c r="K69" s="64" t="str">
        <f t="shared" ref="K69:K73" si="2">IF(COUNTIF($E69:$J69, "ERROR")&gt;0, "ERROR", "OK")</f>
        <v>OK</v>
      </c>
      <c r="L69" s="3" t="s">
        <v>1209</v>
      </c>
    </row>
    <row r="70" spans="2:14">
      <c r="B70" s="5" t="s">
        <v>1089</v>
      </c>
      <c r="C70" s="3" t="s">
        <v>1158</v>
      </c>
      <c r="D70" s="3" t="str">
        <f>IF(ISBLANK(Form!$D$45), "(Blank)", Form!$D$45)</f>
        <v>(Blank)</v>
      </c>
      <c r="E70" s="32" t="s">
        <v>1894</v>
      </c>
      <c r="F70" s="32" t="s">
        <v>1894</v>
      </c>
      <c r="G70" s="32" t="s">
        <v>1894</v>
      </c>
      <c r="H70" s="32" t="s">
        <v>1894</v>
      </c>
      <c r="I70" s="32" t="s">
        <v>1894</v>
      </c>
      <c r="J70" s="32" t="s">
        <v>1894</v>
      </c>
      <c r="K70" s="64" t="str">
        <f>IF(AND($D$69="Check", $D$70="(Blank)"), "ERROR", "OK")</f>
        <v>OK</v>
      </c>
      <c r="L70" s="362" t="str">
        <f>"REQUIRED - Additional Notes (Section 4)" &amp; CHAR(10) &amp; "Electronic Funds Transfer (EFT) is the preferred method of providing payments.  Please provide reason why Check method is applied."</f>
        <v>REQUIRED - Additional Notes (Section 4)
Electronic Funds Transfer (EFT) is the preferred method of providing payments.  Please provide reason why Check method is applied.</v>
      </c>
      <c r="M70" s="362"/>
      <c r="N70" s="362"/>
    </row>
    <row r="71" spans="2:14">
      <c r="B71" s="5" t="s">
        <v>1267</v>
      </c>
      <c r="C71" s="3" t="s">
        <v>1268</v>
      </c>
      <c r="D71" s="3" t="str">
        <f>IF(ISBLANK(Form!$D$47), "(Blank)", Form!$D$47)</f>
        <v>TWARD@PRESSUREPRODUCTS.COM</v>
      </c>
      <c r="E71" s="32" t="str">
        <f>IF(_CB01_01=TRUE,IF($D$69="Electronic Funds Transfer (EFT)", IF($D$71="(Blank)", "ERROR", "OK"), "OK"), "OK")</f>
        <v>OK</v>
      </c>
      <c r="F71" s="32" t="str">
        <f>IF(_CB01_02=TRUE,IF($D$69="Electronic Funds Transfer (EFT)", IF($D$71="(Blank)", "ERROR", "OK"), "OK"), "OK")</f>
        <v>OK</v>
      </c>
      <c r="G71" s="32" t="str">
        <f>IF(_CB01_03=TRUE,IF($D$69="Electronic Funds Transfer (EFT)", IF($D$71="(Blank)", "OK", "OK"), "OK"), "OK")</f>
        <v>OK</v>
      </c>
      <c r="H71" s="32" t="str">
        <f>IF(_CB01_04=TRUE,IF($D$69="Electronic Funds Transfer (EFT)", IF($D$71="(Blank)", "OK", "OK"), "OK"), "OK")</f>
        <v>OK</v>
      </c>
      <c r="I71" s="32" t="str">
        <f>IF(_CB01_05=TRUE,IF($D$69="Electronic Funds Transfer (EFT)", IF($D$71="(Blank)", "OK", "OK"), "OK"), "OK")</f>
        <v>OK</v>
      </c>
      <c r="J71" s="32" t="str">
        <f>IF(_CB01_06=TRUE,IF($D$69="Electronic Funds Transfer (EFT)", IF($D$71="(Blank)", "OK", "OK"), "OK"), "OK")</f>
        <v>OK</v>
      </c>
      <c r="K71" s="64" t="str">
        <f t="shared" si="2"/>
        <v>OK</v>
      </c>
      <c r="L71" s="3" t="s">
        <v>1269</v>
      </c>
    </row>
    <row r="72" spans="2:14">
      <c r="B72" s="5" t="s">
        <v>1137</v>
      </c>
      <c r="C72" s="3" t="s">
        <v>1135</v>
      </c>
      <c r="D72" s="3" t="str">
        <f>IF(OR(ISBLANK(Form!$D$48), Form!$D$48 = "Select One"), "(Blank)", Form!$D$48)</f>
        <v>USD</v>
      </c>
      <c r="E72" s="32" t="str">
        <f>IF(_CB01_01=TRUE,IF($D$69="Electronic Funds Transfer (EFT)", IF($D$72="(Blank)", "ERROR", "OK"), "OK"), "OK")</f>
        <v>OK</v>
      </c>
      <c r="F72" s="32" t="str">
        <f>IF(_CB01_02=TRUE,IF($D$69="Electronic Funds Transfer (EFT)", IF($D$72="(Blank)", "ERROR", "OK"), "OK"), "OK")</f>
        <v>OK</v>
      </c>
      <c r="G72" s="32" t="str">
        <f>IF(_CB01_03=TRUE,IF($D$69="Electronic Funds Transfer (EFT)", IF($D$72="(Blank)", "OK", "OK"), "OK"), "OK")</f>
        <v>OK</v>
      </c>
      <c r="H72" s="32" t="str">
        <f>IF(_CB01_04=TRUE,IF($D$69="Electronic Funds Transfer (EFT)", IF($D$72="(Blank)", "OK", "OK"), "OK"), "OK")</f>
        <v>OK</v>
      </c>
      <c r="I72" s="32" t="str">
        <f>IF(_CB01_05=TRUE,IF($D$69="Electronic Funds Transfer (EFT)", IF($D$72="(Blank)", "OK", "OK"), "OK"), "OK")</f>
        <v>OK</v>
      </c>
      <c r="J72" s="32" t="str">
        <f>IF(_CB01_06=TRUE,IF($D$69="Electronic Funds Transfer (EFT)", IF($D$72="(Blank)", "OK", "OK"), "OK"), "OK")</f>
        <v>OK</v>
      </c>
      <c r="K72" s="64" t="str">
        <f t="shared" si="2"/>
        <v>OK</v>
      </c>
      <c r="L72" s="3" t="s">
        <v>1210</v>
      </c>
    </row>
    <row r="73" spans="2:14">
      <c r="B73" s="5" t="s">
        <v>1138</v>
      </c>
      <c r="C73" s="3" t="s">
        <v>1136</v>
      </c>
      <c r="D73" s="3" t="str">
        <f>_CB09</f>
        <v>OK</v>
      </c>
      <c r="E73" s="32" t="str">
        <f>IF(_CB01_01=TRUE,IF($D$69="Electronic Funds Transfer (EFT)", $D$73, "OK"), "OK")</f>
        <v>OK</v>
      </c>
      <c r="F73" s="32" t="str">
        <f>IF(_CB01_02=TRUE,IF($D$69="Electronic Funds Transfer (EFT)", $D$73, "OK"), "OK")</f>
        <v>OK</v>
      </c>
      <c r="G73" s="32" t="str">
        <f>IF(_CB01_03=TRUE,IF($D$69="Electronic Funds Transfer (EFT)", "OK", "OK"), "OK")</f>
        <v>OK</v>
      </c>
      <c r="H73" s="32" t="str">
        <f>IF(_CB01_04=TRUE,IF($D$69="Electronic Funds Transfer (EFT)", "OK", "OK"), "OK")</f>
        <v>OK</v>
      </c>
      <c r="I73" s="32" t="str">
        <f>IF(_CB01_05=TRUE,IF($D$69="Electronic Funds Transfer (EFT)", "OK", "OK"), "OK")</f>
        <v>OK</v>
      </c>
      <c r="J73" s="32" t="str">
        <f>IF(_CB01_06=TRUE,IF($D$69="Electronic Funds Transfer (EFT)", "OK", "OK"), "OK")</f>
        <v>OK</v>
      </c>
      <c r="K73" s="64" t="str">
        <f t="shared" si="2"/>
        <v>OK</v>
      </c>
      <c r="L73" s="3" t="s">
        <v>1211</v>
      </c>
    </row>
    <row r="75" spans="2:14">
      <c r="B75" s="363" t="s">
        <v>1087</v>
      </c>
      <c r="C75" s="364"/>
      <c r="D75" s="362"/>
      <c r="E75" s="68" t="s">
        <v>998</v>
      </c>
      <c r="F75" s="68" t="s">
        <v>999</v>
      </c>
      <c r="G75" s="68" t="s">
        <v>1000</v>
      </c>
      <c r="H75" s="68" t="s">
        <v>1001</v>
      </c>
      <c r="I75" s="68" t="s">
        <v>1002</v>
      </c>
      <c r="J75" s="68" t="s">
        <v>1003</v>
      </c>
    </row>
    <row r="76" spans="2:14">
      <c r="B76" s="66" t="s">
        <v>989</v>
      </c>
      <c r="C76" s="69" t="s">
        <v>990</v>
      </c>
      <c r="D76" s="69" t="s">
        <v>1039</v>
      </c>
      <c r="E76" s="66" t="s">
        <v>992</v>
      </c>
      <c r="F76" s="66" t="s">
        <v>993</v>
      </c>
      <c r="G76" s="66" t="s">
        <v>994</v>
      </c>
      <c r="H76" s="66" t="s">
        <v>995</v>
      </c>
      <c r="I76" s="66" t="s">
        <v>996</v>
      </c>
      <c r="J76" s="66" t="s">
        <v>997</v>
      </c>
      <c r="K76" s="67" t="s">
        <v>988</v>
      </c>
      <c r="L76" s="63" t="s">
        <v>987</v>
      </c>
    </row>
    <row r="77" spans="2:14">
      <c r="B77" s="5" t="s">
        <v>1088</v>
      </c>
      <c r="C77" s="3" t="s">
        <v>1139</v>
      </c>
      <c r="D77" s="3" t="str">
        <f>_CB10</f>
        <v>OK</v>
      </c>
      <c r="E77" s="32" t="str">
        <f t="shared" ref="E77:E85" si="3">IF(_CB01_01=TRUE,$D77, "OK")</f>
        <v>OK</v>
      </c>
      <c r="F77" s="32" t="str">
        <f>IF(_CB01_02=TRUE,$D$77, "OK")</f>
        <v>OK</v>
      </c>
      <c r="G77" s="32" t="str">
        <f t="shared" ref="G77:G85" si="4">IF(_CB01_03=TRUE,"OK", "OK")</f>
        <v>OK</v>
      </c>
      <c r="H77" s="32" t="str">
        <f t="shared" ref="H77:H85" si="5">IF(_CB01_04=TRUE,"OK", "OK")</f>
        <v>OK</v>
      </c>
      <c r="I77" s="32" t="str">
        <f t="shared" ref="I77:I85" si="6">IF(_CB01_05=TRUE,"OK", "OK")</f>
        <v>OK</v>
      </c>
      <c r="J77" s="32" t="str">
        <f t="shared" ref="J77:J85" si="7">IF(_CB01_06=TRUE,"OK", "OK")</f>
        <v>OK</v>
      </c>
      <c r="K77" s="64" t="str">
        <f t="shared" ref="K77:K87" si="8">IF(COUNTIF($E77:$J77, "ERROR")&gt;0, "ERROR", "OK")</f>
        <v>OK</v>
      </c>
      <c r="L77" s="3" t="s">
        <v>1212</v>
      </c>
    </row>
    <row r="78" spans="2:14">
      <c r="B78" s="5" t="s">
        <v>1147</v>
      </c>
      <c r="C78" s="3" t="s">
        <v>1140</v>
      </c>
      <c r="D78" s="3" t="str">
        <f>_CB11</f>
        <v>OK</v>
      </c>
      <c r="E78" s="32" t="str">
        <f t="shared" si="3"/>
        <v>OK</v>
      </c>
      <c r="F78" s="32" t="str">
        <f>IF(_CB01_02=TRUE,$D$78, "OK")</f>
        <v>OK</v>
      </c>
      <c r="G78" s="32" t="str">
        <f t="shared" si="4"/>
        <v>OK</v>
      </c>
      <c r="H78" s="32" t="str">
        <f t="shared" si="5"/>
        <v>OK</v>
      </c>
      <c r="I78" s="32" t="str">
        <f t="shared" si="6"/>
        <v>OK</v>
      </c>
      <c r="J78" s="32" t="str">
        <f t="shared" si="7"/>
        <v>OK</v>
      </c>
      <c r="K78" s="64" t="str">
        <f t="shared" si="8"/>
        <v>OK</v>
      </c>
      <c r="L78" s="3" t="s">
        <v>1213</v>
      </c>
    </row>
    <row r="79" spans="2:14">
      <c r="B79" s="5" t="s">
        <v>1148</v>
      </c>
      <c r="C79" s="3" t="s">
        <v>1141</v>
      </c>
      <c r="D79" s="3" t="str">
        <f>_CB12</f>
        <v>OK</v>
      </c>
      <c r="E79" s="32" t="str">
        <f t="shared" si="3"/>
        <v>OK</v>
      </c>
      <c r="F79" s="32" t="str">
        <f>IF(_CB01_02=TRUE,$D$79, "OK")</f>
        <v>OK</v>
      </c>
      <c r="G79" s="32" t="str">
        <f t="shared" si="4"/>
        <v>OK</v>
      </c>
      <c r="H79" s="32" t="str">
        <f t="shared" si="5"/>
        <v>OK</v>
      </c>
      <c r="I79" s="32" t="str">
        <f t="shared" si="6"/>
        <v>OK</v>
      </c>
      <c r="J79" s="32" t="str">
        <f t="shared" si="7"/>
        <v>OK</v>
      </c>
      <c r="K79" s="64" t="str">
        <f t="shared" si="8"/>
        <v>OK</v>
      </c>
      <c r="L79" s="3" t="s">
        <v>1214</v>
      </c>
    </row>
    <row r="80" spans="2:14">
      <c r="B80" s="5" t="s">
        <v>1149</v>
      </c>
      <c r="C80" s="3" t="s">
        <v>1142</v>
      </c>
      <c r="D80" s="3" t="str">
        <f>_CB13</f>
        <v>OK</v>
      </c>
      <c r="E80" s="32" t="str">
        <f t="shared" si="3"/>
        <v>OK</v>
      </c>
      <c r="F80" s="32" t="str">
        <f>IF(_CB01_02=TRUE,$D$80, "OK")</f>
        <v>OK</v>
      </c>
      <c r="G80" s="32" t="str">
        <f t="shared" si="4"/>
        <v>OK</v>
      </c>
      <c r="H80" s="32" t="str">
        <f t="shared" si="5"/>
        <v>OK</v>
      </c>
      <c r="I80" s="32" t="str">
        <f t="shared" si="6"/>
        <v>OK</v>
      </c>
      <c r="J80" s="32" t="str">
        <f t="shared" si="7"/>
        <v>OK</v>
      </c>
      <c r="K80" s="64" t="str">
        <f t="shared" si="8"/>
        <v>OK</v>
      </c>
      <c r="L80" s="3" t="s">
        <v>1215</v>
      </c>
    </row>
    <row r="81" spans="2:12">
      <c r="B81" s="5" t="s">
        <v>1150</v>
      </c>
      <c r="C81" s="3" t="s">
        <v>1143</v>
      </c>
      <c r="D81" s="3" t="str">
        <f>_CB14</f>
        <v>OK</v>
      </c>
      <c r="E81" s="32" t="str">
        <f t="shared" si="3"/>
        <v>OK</v>
      </c>
      <c r="F81" s="32" t="str">
        <f>IF(_CB01_02=TRUE,$D$81, "OK")</f>
        <v>OK</v>
      </c>
      <c r="G81" s="32" t="str">
        <f t="shared" si="4"/>
        <v>OK</v>
      </c>
      <c r="H81" s="32" t="str">
        <f t="shared" si="5"/>
        <v>OK</v>
      </c>
      <c r="I81" s="32" t="str">
        <f t="shared" si="6"/>
        <v>OK</v>
      </c>
      <c r="J81" s="32" t="str">
        <f t="shared" si="7"/>
        <v>OK</v>
      </c>
      <c r="K81" s="64" t="str">
        <f t="shared" si="8"/>
        <v>OK</v>
      </c>
      <c r="L81" s="3" t="s">
        <v>1216</v>
      </c>
    </row>
    <row r="82" spans="2:12">
      <c r="B82" s="5" t="s">
        <v>1151</v>
      </c>
      <c r="C82" s="3" t="s">
        <v>1144</v>
      </c>
      <c r="D82" s="3" t="str">
        <f>_CB15</f>
        <v>OK</v>
      </c>
      <c r="E82" s="32" t="str">
        <f t="shared" si="3"/>
        <v>OK</v>
      </c>
      <c r="F82" s="32" t="str">
        <f>IF(_CB01_02=TRUE,$D$82, "OK")</f>
        <v>OK</v>
      </c>
      <c r="G82" s="32" t="str">
        <f t="shared" si="4"/>
        <v>OK</v>
      </c>
      <c r="H82" s="32" t="str">
        <f t="shared" si="5"/>
        <v>OK</v>
      </c>
      <c r="I82" s="32" t="str">
        <f t="shared" si="6"/>
        <v>OK</v>
      </c>
      <c r="J82" s="32" t="str">
        <f t="shared" si="7"/>
        <v>OK</v>
      </c>
      <c r="K82" s="64" t="str">
        <f t="shared" si="8"/>
        <v>OK</v>
      </c>
      <c r="L82" s="3" t="s">
        <v>1217</v>
      </c>
    </row>
    <row r="83" spans="2:12">
      <c r="B83" s="5" t="s">
        <v>1152</v>
      </c>
      <c r="C83" s="3" t="s">
        <v>1145</v>
      </c>
      <c r="D83" s="3" t="str">
        <f>_CB16</f>
        <v>OK</v>
      </c>
      <c r="E83" s="32" t="str">
        <f t="shared" si="3"/>
        <v>OK</v>
      </c>
      <c r="F83" s="32" t="str">
        <f>IF(_CB01_02=TRUE,$D$83, "OK")</f>
        <v>OK</v>
      </c>
      <c r="G83" s="32" t="str">
        <f t="shared" si="4"/>
        <v>OK</v>
      </c>
      <c r="H83" s="32" t="str">
        <f t="shared" si="5"/>
        <v>OK</v>
      </c>
      <c r="I83" s="32" t="str">
        <f t="shared" si="6"/>
        <v>OK</v>
      </c>
      <c r="J83" s="32" t="str">
        <f t="shared" si="7"/>
        <v>OK</v>
      </c>
      <c r="K83" s="64" t="str">
        <f t="shared" si="8"/>
        <v>OK</v>
      </c>
      <c r="L83" s="3" t="s">
        <v>1218</v>
      </c>
    </row>
    <row r="84" spans="2:12">
      <c r="B84" s="5" t="s">
        <v>1153</v>
      </c>
      <c r="C84" s="3" t="s">
        <v>1146</v>
      </c>
      <c r="D84" s="3" t="str">
        <f>_CB17</f>
        <v>OK</v>
      </c>
      <c r="E84" s="32" t="str">
        <f t="shared" si="3"/>
        <v>OK</v>
      </c>
      <c r="F84" s="32" t="str">
        <f>IF(_CB01_02=TRUE,$D$84, "OK")</f>
        <v>OK</v>
      </c>
      <c r="G84" s="32" t="str">
        <f t="shared" si="4"/>
        <v>OK</v>
      </c>
      <c r="H84" s="32" t="str">
        <f t="shared" si="5"/>
        <v>OK</v>
      </c>
      <c r="I84" s="32" t="str">
        <f t="shared" si="6"/>
        <v>OK</v>
      </c>
      <c r="J84" s="32" t="str">
        <f t="shared" si="7"/>
        <v>OK</v>
      </c>
      <c r="K84" s="64" t="str">
        <f t="shared" si="8"/>
        <v>OK</v>
      </c>
      <c r="L84" s="3" t="s">
        <v>1219</v>
      </c>
    </row>
    <row r="85" spans="2:12">
      <c r="B85" s="5" t="s">
        <v>1155</v>
      </c>
      <c r="C85" s="3" t="s">
        <v>1154</v>
      </c>
      <c r="D85" s="3" t="str">
        <f>_CB18</f>
        <v>OK</v>
      </c>
      <c r="E85" s="32" t="str">
        <f t="shared" si="3"/>
        <v>OK</v>
      </c>
      <c r="F85" s="32" t="str">
        <f>IF(_CB01_02=TRUE,$D$85, "OK")</f>
        <v>OK</v>
      </c>
      <c r="G85" s="32" t="str">
        <f t="shared" si="4"/>
        <v>OK</v>
      </c>
      <c r="H85" s="32" t="str">
        <f t="shared" si="5"/>
        <v>OK</v>
      </c>
      <c r="I85" s="32" t="str">
        <f t="shared" si="6"/>
        <v>OK</v>
      </c>
      <c r="J85" s="32" t="str">
        <f t="shared" si="7"/>
        <v>OK</v>
      </c>
      <c r="K85" s="64" t="str">
        <f t="shared" si="8"/>
        <v>OK</v>
      </c>
      <c r="L85" s="3" t="s">
        <v>1220</v>
      </c>
    </row>
    <row r="86" spans="2:12">
      <c r="B86" s="5" t="s">
        <v>1156</v>
      </c>
      <c r="C86" s="3" t="s">
        <v>1116</v>
      </c>
      <c r="D86" s="3" t="str">
        <f>IF(ISBLANK(Form!$I$40), "(Blank)", Form!$I$40)</f>
        <v>To Be Answered By The Requester &amp; Requester's Manager</v>
      </c>
      <c r="E86" s="32" t="str">
        <f>IF(_CB01_01=TRUE,IF(_CB18_01=TRUE, IF('Form Validation'!$D$86="(Blank)", "ERROR", "OK"), "OK"), "OK")</f>
        <v>OK</v>
      </c>
      <c r="F86" s="32" t="str">
        <f>IF(_CB01_02=TRUE,IF(_CB18_01=TRUE, IF('Form Validation'!$D$86="(Blank)", "ERROR", "OK"), "OK"), "OK")</f>
        <v>OK</v>
      </c>
      <c r="G86" s="32" t="str">
        <f>IF(_CB01_03=TRUE,IF(_CB18_01=TRUE, IF('Form Validation'!$D$86="(Blank)", "ERROR", "OK"), "OK"), "OK")</f>
        <v>OK</v>
      </c>
      <c r="H86" s="32" t="str">
        <f>IF(_CB01_04=TRUE,IF(_CB18_01=TRUE, IF('Form Validation'!$D$86="(Blank)", "ERROR", "OK"), "OK"), "OK")</f>
        <v>OK</v>
      </c>
      <c r="I86" s="32" t="str">
        <f>IF(_CB01_05=TRUE,IF(_CB18_01=TRUE, IF('Form Validation'!$D$86="(Blank)", "ERROR", "OK"), "OK"), "OK")</f>
        <v>OK</v>
      </c>
      <c r="J86" s="32" t="str">
        <f>IF(_CB01_06=TRUE,IF(_CB18_01=TRUE, IF('Form Validation'!$D$86="(Blank)", "ERROR", "OK"), "OK"), "OK")</f>
        <v>OK</v>
      </c>
      <c r="K86" s="64" t="str">
        <f t="shared" si="8"/>
        <v>OK</v>
      </c>
      <c r="L86" s="3" t="s">
        <v>1221</v>
      </c>
    </row>
    <row r="87" spans="2:12">
      <c r="B87" s="5" t="s">
        <v>1157</v>
      </c>
      <c r="C87" s="3" t="s">
        <v>977</v>
      </c>
      <c r="D87" s="3" t="str">
        <f>IF(ISBLANK(Form!$I$41), "(Blank)", Form!$I$41)</f>
        <v>(Blank)</v>
      </c>
      <c r="E87" s="32" t="str">
        <f>IF(_CB01_01=TRUE,IF(_CB18_01=TRUE, IF('Form Validation'!$D$87="(Blank)", "ERROR", "OK"), "OK"), "OK")</f>
        <v>OK</v>
      </c>
      <c r="F87" s="32" t="str">
        <f>IF(_CB01_02=TRUE,IF(_CB18_01=TRUE, IF('Form Validation'!$D$87="(Blank)", "ERROR", "OK"), "OK"), "OK")</f>
        <v>OK</v>
      </c>
      <c r="G87" s="32" t="str">
        <f>IF(_CB01_03=TRUE,IF(_CB18_01=TRUE, IF('Form Validation'!$D$87="(Blank)", "ERROR", "OK"), "OK"), "OK")</f>
        <v>OK</v>
      </c>
      <c r="H87" s="32" t="str">
        <f>IF(_CB01_04=TRUE,IF(_CB18_01=TRUE, IF('Form Validation'!$D$87="(Blank)", "ERROR", "OK"), "OK"), "OK")</f>
        <v>OK</v>
      </c>
      <c r="I87" s="32" t="str">
        <f>IF(_CB01_05=TRUE,IF(_CB18_01=TRUE, IF('Form Validation'!$D$87="(Blank)", "ERROR", "OK"), "OK"), "OK")</f>
        <v>OK</v>
      </c>
      <c r="J87" s="32" t="str">
        <f>IF(_CB01_06=TRUE,IF(_CB18_01=TRUE, IF('Form Validation'!$D$87="(Blank)", "ERROR", "OK"), "OK"), "OK")</f>
        <v>OK</v>
      </c>
      <c r="K87" s="64" t="str">
        <f t="shared" si="8"/>
        <v>OK</v>
      </c>
      <c r="L87" s="3" t="s">
        <v>1222</v>
      </c>
    </row>
    <row r="88" spans="2:12" s="80" customFormat="1">
      <c r="B88" s="4"/>
    </row>
    <row r="89" spans="2:12" s="80" customFormat="1">
      <c r="B89" s="363" t="s">
        <v>1857</v>
      </c>
      <c r="C89" s="364"/>
      <c r="D89" s="362"/>
      <c r="E89" s="68" t="s">
        <v>998</v>
      </c>
      <c r="F89" s="68" t="s">
        <v>999</v>
      </c>
      <c r="G89" s="68" t="s">
        <v>1000</v>
      </c>
      <c r="H89" s="68" t="s">
        <v>1001</v>
      </c>
      <c r="I89" s="68" t="s">
        <v>1002</v>
      </c>
      <c r="J89" s="68" t="s">
        <v>1003</v>
      </c>
    </row>
    <row r="90" spans="2:12" s="80" customFormat="1">
      <c r="B90" s="66" t="s">
        <v>989</v>
      </c>
      <c r="C90" s="69" t="s">
        <v>990</v>
      </c>
      <c r="D90" s="69" t="s">
        <v>1039</v>
      </c>
      <c r="E90" s="66" t="s">
        <v>992</v>
      </c>
      <c r="F90" s="66" t="s">
        <v>993</v>
      </c>
      <c r="G90" s="66" t="s">
        <v>994</v>
      </c>
      <c r="H90" s="66" t="s">
        <v>995</v>
      </c>
      <c r="I90" s="66" t="s">
        <v>996</v>
      </c>
      <c r="J90" s="66" t="s">
        <v>997</v>
      </c>
      <c r="K90" s="67" t="s">
        <v>988</v>
      </c>
      <c r="L90" s="63" t="s">
        <v>987</v>
      </c>
    </row>
    <row r="91" spans="2:12">
      <c r="B91" s="5" t="s">
        <v>1861</v>
      </c>
      <c r="C91" s="73" t="s">
        <v>1871</v>
      </c>
      <c r="D91" s="3" t="str">
        <f>IF(VLOOKUP(Form!$H$12, 'Form Drop Down'!$H$3:$I$24, 2, FALSE) = SUBSTITUTE(Form!$I$17, " - Standard Terms", ""), "OK", IF(_CB20="OK", "OK","ERROR"))</f>
        <v>OK</v>
      </c>
      <c r="E91" s="32" t="str">
        <f>IF(_CB01_01=TRUE, $D$91, "OK")</f>
        <v>OK</v>
      </c>
      <c r="F91" s="32" t="str">
        <f>IF(_CB01_02=TRUE, $D$91, "OK")</f>
        <v>OK</v>
      </c>
      <c r="G91" s="32" t="str">
        <f t="shared" ref="G91:G96" si="9">IF(_CB01_03=TRUE, "OK", "OK")</f>
        <v>OK</v>
      </c>
      <c r="H91" s="32" t="str">
        <f t="shared" ref="H91:H96" si="10">IF(_CB01_04=TRUE, "OK", "OK")</f>
        <v>OK</v>
      </c>
      <c r="I91" s="32" t="str">
        <f t="shared" ref="I91:I96" si="11">IF(_CB01_05=TRUE, "OK", "OK")</f>
        <v>OK</v>
      </c>
      <c r="J91" s="32" t="str">
        <f t="shared" ref="J91:J96" si="12">IF(_CB01_06=TRUE, "OK", "OK")</f>
        <v>OK</v>
      </c>
      <c r="K91" s="64" t="str">
        <f t="shared" ref="K91:K96" si="13">IF(COUNTIF($E91:$J91, "ERROR")&gt;0, "ERROR", "OK")</f>
        <v>OK</v>
      </c>
      <c r="L91" s="3" t="s">
        <v>1872</v>
      </c>
    </row>
    <row r="92" spans="2:12" s="80" customFormat="1">
      <c r="B92" s="5" t="s">
        <v>1874</v>
      </c>
      <c r="C92" s="73" t="s">
        <v>1873</v>
      </c>
      <c r="D92" s="3" t="str">
        <f>IF(VLOOKUP(Form!$H$12, 'Form Drop Down'!$H$3:$I$24, 2, FALSE) = SUBSTITUTE(Form!$I$17, " - Standard Terms", ""), "OK", IF(ISBLANK(Form!$G$54), "(Blank)", Form!$G$54))</f>
        <v>OK</v>
      </c>
      <c r="E92" s="32" t="str">
        <f>IF(_CB01_01=TRUE,IF($D$92="(Blank)","ERROR","OK"), "OK")</f>
        <v>OK</v>
      </c>
      <c r="F92" s="32" t="str">
        <f>IF(_CB01_02=TRUE,IF($D$92="(Blank)","ERROR","OK"), "OK")</f>
        <v>OK</v>
      </c>
      <c r="G92" s="32" t="str">
        <f t="shared" si="9"/>
        <v>OK</v>
      </c>
      <c r="H92" s="32" t="str">
        <f t="shared" si="10"/>
        <v>OK</v>
      </c>
      <c r="I92" s="32" t="str">
        <f t="shared" si="11"/>
        <v>OK</v>
      </c>
      <c r="J92" s="32" t="str">
        <f t="shared" si="12"/>
        <v>OK</v>
      </c>
      <c r="K92" s="64" t="str">
        <f t="shared" si="13"/>
        <v>OK</v>
      </c>
      <c r="L92" s="3" t="s">
        <v>1883</v>
      </c>
    </row>
    <row r="93" spans="2:12" s="80" customFormat="1">
      <c r="B93" s="5" t="s">
        <v>1875</v>
      </c>
      <c r="C93" s="73" t="s">
        <v>1877</v>
      </c>
      <c r="D93" s="3" t="str">
        <f>IF(VLOOKUP(Form!$H$12, 'Form Drop Down'!$H$3:$I$24, 2, FALSE) = SUBSTITUTE(Form!$I$17, " - Standard Terms", ""), "OK", IF(_CB21="OK", "OK","ERROR"))</f>
        <v>OK</v>
      </c>
      <c r="E93" s="32" t="str">
        <f>IF(_CB01_01=TRUE, $D$93, "OK")</f>
        <v>OK</v>
      </c>
      <c r="F93" s="32" t="str">
        <f>IF(_CB01_02=TRUE, $D$93, "OK")</f>
        <v>OK</v>
      </c>
      <c r="G93" s="32" t="str">
        <f t="shared" si="9"/>
        <v>OK</v>
      </c>
      <c r="H93" s="32" t="str">
        <f t="shared" si="10"/>
        <v>OK</v>
      </c>
      <c r="I93" s="32" t="str">
        <f t="shared" si="11"/>
        <v>OK</v>
      </c>
      <c r="J93" s="32" t="str">
        <f t="shared" si="12"/>
        <v>OK</v>
      </c>
      <c r="K93" s="64" t="str">
        <f t="shared" si="13"/>
        <v>OK</v>
      </c>
      <c r="L93" s="3" t="s">
        <v>1884</v>
      </c>
    </row>
    <row r="94" spans="2:12" s="80" customFormat="1">
      <c r="B94" s="5" t="s">
        <v>1876</v>
      </c>
      <c r="C94" s="73" t="s">
        <v>1878</v>
      </c>
      <c r="D94" s="3" t="str">
        <f>IF(VLOOKUP(Form!$H$12, 'Form Drop Down'!$H$3:$I$24, 2, FALSE) = SUBSTITUTE(Form!$I$17, " - Standard Terms", ""), "OK", IF('Form Check Box'!$D$110=TRUE, IF(ISBLANK(Form!$J$57),"(Blank)", Form!$J$57), "OK"))</f>
        <v>OK</v>
      </c>
      <c r="E94" s="32" t="str">
        <f>IF(_CB01_01=TRUE,IF($D$94="(Blank)","ERROR","OK"), "OK")</f>
        <v>OK</v>
      </c>
      <c r="F94" s="32" t="str">
        <f>IF(_CB01_02=TRUE,IF($D$94="(Blank)","ERROR","OK"), "OK")</f>
        <v>OK</v>
      </c>
      <c r="G94" s="32" t="str">
        <f t="shared" si="9"/>
        <v>OK</v>
      </c>
      <c r="H94" s="32" t="str">
        <f t="shared" si="10"/>
        <v>OK</v>
      </c>
      <c r="I94" s="32" t="str">
        <f t="shared" si="11"/>
        <v>OK</v>
      </c>
      <c r="J94" s="32" t="str">
        <f t="shared" si="12"/>
        <v>OK</v>
      </c>
      <c r="K94" s="64" t="str">
        <f t="shared" si="13"/>
        <v>OK</v>
      </c>
      <c r="L94" s="3" t="s">
        <v>1885</v>
      </c>
    </row>
    <row r="95" spans="2:12" s="80" customFormat="1">
      <c r="B95" s="5" t="s">
        <v>1880</v>
      </c>
      <c r="C95" s="73" t="s">
        <v>1879</v>
      </c>
      <c r="D95" s="3" t="str">
        <f>IF(VLOOKUP(Form!$H$12, 'Form Drop Down'!$H$3:$I$24, 2, FALSE) = SUBSTITUTE(Form!$I$17, " - Standard Terms", ""), "OK", IF(_CB22="OK", "OK","ERROR"))</f>
        <v>OK</v>
      </c>
      <c r="E95" s="32" t="str">
        <f>IF(_CB01_01=TRUE, $D$95, "OK")</f>
        <v>OK</v>
      </c>
      <c r="F95" s="32" t="str">
        <f>IF(_CB01_02=TRUE, $D$95, "OK")</f>
        <v>OK</v>
      </c>
      <c r="G95" s="32" t="str">
        <f t="shared" si="9"/>
        <v>OK</v>
      </c>
      <c r="H95" s="32" t="str">
        <f t="shared" si="10"/>
        <v>OK</v>
      </c>
      <c r="I95" s="32" t="str">
        <f t="shared" si="11"/>
        <v>OK</v>
      </c>
      <c r="J95" s="32" t="str">
        <f t="shared" si="12"/>
        <v>OK</v>
      </c>
      <c r="K95" s="64" t="str">
        <f t="shared" si="13"/>
        <v>OK</v>
      </c>
      <c r="L95" s="3" t="s">
        <v>1886</v>
      </c>
    </row>
    <row r="96" spans="2:12" s="80" customFormat="1">
      <c r="B96" s="5" t="s">
        <v>1881</v>
      </c>
      <c r="C96" s="73" t="s">
        <v>1882</v>
      </c>
      <c r="D96" s="3" t="str">
        <f>IF(VLOOKUP(Form!$H$12, 'Form Drop Down'!$H$3:$I$24, 2, FALSE) = SUBSTITUTE(Form!$I$17, " - Standard Terms", ""), "OK", IF(_CB22_01=TRUE, IF(ISBLANK(Form!$J$61), "(Blank)", Form!$J$61), "OK"))</f>
        <v>OK</v>
      </c>
      <c r="E96" s="32" t="str">
        <f>IF(_CB01_01=TRUE,IF($D$96="(Blank)","ERROR","OK"), "OK")</f>
        <v>OK</v>
      </c>
      <c r="F96" s="32" t="str">
        <f>IF(_CB01_02=TRUE,IF($D$96="(Blank)","ERROR","OK"), "OK")</f>
        <v>OK</v>
      </c>
      <c r="G96" s="32" t="str">
        <f t="shared" si="9"/>
        <v>OK</v>
      </c>
      <c r="H96" s="32" t="str">
        <f t="shared" si="10"/>
        <v>OK</v>
      </c>
      <c r="I96" s="32" t="str">
        <f t="shared" si="11"/>
        <v>OK</v>
      </c>
      <c r="J96" s="32" t="str">
        <f t="shared" si="12"/>
        <v>OK</v>
      </c>
      <c r="K96" s="64" t="str">
        <f t="shared" si="13"/>
        <v>OK</v>
      </c>
      <c r="L96" s="3" t="s">
        <v>1887</v>
      </c>
    </row>
    <row r="98" spans="2:8">
      <c r="B98" s="363" t="s">
        <v>1854</v>
      </c>
      <c r="C98" s="364"/>
      <c r="D98" s="362"/>
    </row>
    <row r="99" spans="2:8">
      <c r="B99" s="66" t="s">
        <v>989</v>
      </c>
      <c r="C99" s="69" t="s">
        <v>990</v>
      </c>
      <c r="D99" s="69" t="s">
        <v>1039</v>
      </c>
      <c r="E99" s="67" t="s">
        <v>988</v>
      </c>
      <c r="F99" s="363" t="s">
        <v>987</v>
      </c>
      <c r="G99" s="362"/>
      <c r="H99" s="362"/>
    </row>
    <row r="101" spans="2:8">
      <c r="B101" s="363" t="s">
        <v>1855</v>
      </c>
      <c r="C101" s="364"/>
      <c r="D101" s="362"/>
    </row>
    <row r="102" spans="2:8">
      <c r="B102" s="66" t="s">
        <v>989</v>
      </c>
      <c r="C102" s="69" t="s">
        <v>990</v>
      </c>
      <c r="D102" s="69" t="s">
        <v>1039</v>
      </c>
      <c r="E102" s="67" t="s">
        <v>988</v>
      </c>
      <c r="F102" s="363" t="s">
        <v>987</v>
      </c>
      <c r="G102" s="362"/>
      <c r="H102" s="362"/>
    </row>
    <row r="103" spans="2:8">
      <c r="B103" s="5" t="s">
        <v>1090</v>
      </c>
      <c r="C103" s="3" t="s">
        <v>974</v>
      </c>
      <c r="D103" s="3" t="str">
        <f>IF(ISBLANK(Form!$C$72), "(Blank)", Form!$C$72)</f>
        <v>Tonia Reed</v>
      </c>
      <c r="E103" s="64" t="str">
        <f>IF($D$103="(Blank)", "ERROR", "OK")</f>
        <v>OK</v>
      </c>
      <c r="F103" s="365" t="s">
        <v>1223</v>
      </c>
      <c r="G103" s="366"/>
      <c r="H103" s="367"/>
    </row>
    <row r="104" spans="2:8">
      <c r="B104" s="5" t="s">
        <v>1162</v>
      </c>
      <c r="C104" s="3" t="s">
        <v>1159</v>
      </c>
      <c r="D104" s="3" t="str">
        <f>IF(ISBLANK(Form!$C$73), "(Blank)", Form!$C$73)</f>
        <v>tonia.reed@jci.com</v>
      </c>
      <c r="E104" s="64" t="str">
        <f>IF($D$104="(Blank)", "ERROR", "OK")</f>
        <v>OK</v>
      </c>
      <c r="F104" s="365" t="s">
        <v>1224</v>
      </c>
      <c r="G104" s="366"/>
      <c r="H104" s="367"/>
    </row>
    <row r="105" spans="2:8">
      <c r="B105" s="5" t="s">
        <v>1163</v>
      </c>
      <c r="C105" s="3" t="s">
        <v>1160</v>
      </c>
      <c r="D105" s="3" t="str">
        <f>IF(ISBLANK(Form!$I$72), "(Blank)", Form!$I$72)</f>
        <v>Detrick Jones</v>
      </c>
      <c r="E105" s="64" t="str">
        <f>IF($D$105="(Blank)", "ERROR", "OK")</f>
        <v>OK</v>
      </c>
      <c r="F105" s="365" t="s">
        <v>1228</v>
      </c>
      <c r="G105" s="366"/>
      <c r="H105" s="367"/>
    </row>
    <row r="106" spans="2:8">
      <c r="B106" s="5" t="s">
        <v>1164</v>
      </c>
      <c r="C106" s="3" t="s">
        <v>1161</v>
      </c>
      <c r="D106" s="3" t="str">
        <f>IF(ISBLANK(Form!$I$73), "(Blank)", Form!$I$73)</f>
        <v>Detrick.Jones@jci.com</v>
      </c>
      <c r="E106" s="64" t="str">
        <f>IF($D$106="(Blank)", "ERROR", "OK")</f>
        <v>OK</v>
      </c>
      <c r="F106" s="365" t="s">
        <v>1229</v>
      </c>
      <c r="G106" s="366"/>
      <c r="H106" s="367"/>
    </row>
    <row r="111" spans="2:8">
      <c r="C111">
        <f>IF('Form Validation'!C50:E50="ACCESS CONTROL/ BADGING (101315)",1,0)</f>
        <v>0</v>
      </c>
    </row>
  </sheetData>
  <mergeCells count="39">
    <mergeCell ref="F17:H17"/>
    <mergeCell ref="F18:H18"/>
    <mergeCell ref="F19:H19"/>
    <mergeCell ref="B3:C3"/>
    <mergeCell ref="B14:D14"/>
    <mergeCell ref="E10:G10"/>
    <mergeCell ref="E9:G9"/>
    <mergeCell ref="E11:G11"/>
    <mergeCell ref="E12:G12"/>
    <mergeCell ref="F16:H16"/>
    <mergeCell ref="F15:H15"/>
    <mergeCell ref="E4:G4"/>
    <mergeCell ref="E5:G5"/>
    <mergeCell ref="E6:G6"/>
    <mergeCell ref="E7:G7"/>
    <mergeCell ref="E8:G8"/>
    <mergeCell ref="F20:H20"/>
    <mergeCell ref="F21:H21"/>
    <mergeCell ref="F22:H22"/>
    <mergeCell ref="F23:H23"/>
    <mergeCell ref="F24:H24"/>
    <mergeCell ref="F25:H25"/>
    <mergeCell ref="F26:H26"/>
    <mergeCell ref="F103:H103"/>
    <mergeCell ref="F104:H104"/>
    <mergeCell ref="F105:H105"/>
    <mergeCell ref="F106:H106"/>
    <mergeCell ref="F27:H27"/>
    <mergeCell ref="F28:H28"/>
    <mergeCell ref="F99:H99"/>
    <mergeCell ref="B30:D30"/>
    <mergeCell ref="B45:D45"/>
    <mergeCell ref="B67:D67"/>
    <mergeCell ref="L70:N70"/>
    <mergeCell ref="F102:H102"/>
    <mergeCell ref="B75:D75"/>
    <mergeCell ref="B98:D98"/>
    <mergeCell ref="B101:D101"/>
    <mergeCell ref="B89:D89"/>
  </mergeCells>
  <conditionalFormatting sqref="D3">
    <cfRule type="expression" dxfId="80" priority="40" stopIfTrue="1">
      <formula>$D$3="ERROR"</formula>
    </cfRule>
  </conditionalFormatting>
  <conditionalFormatting sqref="D5">
    <cfRule type="expression" dxfId="79" priority="39" stopIfTrue="1">
      <formula>$D5="ERROR"</formula>
    </cfRule>
  </conditionalFormatting>
  <conditionalFormatting sqref="D6">
    <cfRule type="expression" dxfId="78" priority="31" stopIfTrue="1">
      <formula>$D6="ERROR"</formula>
    </cfRule>
  </conditionalFormatting>
  <conditionalFormatting sqref="D7">
    <cfRule type="expression" dxfId="77" priority="30" stopIfTrue="1">
      <formula>$D7="ERROR"</formula>
    </cfRule>
  </conditionalFormatting>
  <conditionalFormatting sqref="D8">
    <cfRule type="expression" dxfId="76" priority="29" stopIfTrue="1">
      <formula>$D8="ERROR"</formula>
    </cfRule>
  </conditionalFormatting>
  <conditionalFormatting sqref="D9:D10">
    <cfRule type="expression" dxfId="75" priority="28" stopIfTrue="1">
      <formula>$D9="ERROR"</formula>
    </cfRule>
  </conditionalFormatting>
  <conditionalFormatting sqref="D11">
    <cfRule type="expression" dxfId="74" priority="27" stopIfTrue="1">
      <formula>$D11="ERROR"</formula>
    </cfRule>
  </conditionalFormatting>
  <conditionalFormatting sqref="D12">
    <cfRule type="expression" dxfId="73" priority="26" stopIfTrue="1">
      <formula>$D12="ERROR"</formula>
    </cfRule>
  </conditionalFormatting>
  <conditionalFormatting sqref="K42:K43 K91:K94 K70 K32:K40">
    <cfRule type="expression" dxfId="72" priority="19" stopIfTrue="1">
      <formula>$K32 = "ERROR"</formula>
    </cfRule>
  </conditionalFormatting>
  <conditionalFormatting sqref="K47:K65">
    <cfRule type="expression" dxfId="71" priority="18" stopIfTrue="1">
      <formula>$K47 = "ERROR"</formula>
    </cfRule>
  </conditionalFormatting>
  <conditionalFormatting sqref="K69 K71:K73">
    <cfRule type="expression" dxfId="70" priority="17" stopIfTrue="1">
      <formula>$K69 = "ERROR"</formula>
    </cfRule>
  </conditionalFormatting>
  <conditionalFormatting sqref="K77:K87">
    <cfRule type="expression" dxfId="69" priority="16" stopIfTrue="1">
      <formula>$K77 = "ERROR"</formula>
    </cfRule>
  </conditionalFormatting>
  <conditionalFormatting sqref="E103:E106">
    <cfRule type="expression" dxfId="68" priority="14" stopIfTrue="1">
      <formula>$E103 = "ERROR"</formula>
    </cfRule>
  </conditionalFormatting>
  <conditionalFormatting sqref="E16">
    <cfRule type="expression" dxfId="67" priority="13" stopIfTrue="1">
      <formula>$E16 = "ERROR"</formula>
    </cfRule>
  </conditionalFormatting>
  <conditionalFormatting sqref="E17:E28">
    <cfRule type="expression" dxfId="66" priority="11" stopIfTrue="1">
      <formula>$E17 = "ERROR"</formula>
    </cfRule>
  </conditionalFormatting>
  <conditionalFormatting sqref="K41">
    <cfRule type="expression" dxfId="65" priority="9" stopIfTrue="1">
      <formula>$K41 = "ERROR"</formula>
    </cfRule>
  </conditionalFormatting>
  <conditionalFormatting sqref="K95">
    <cfRule type="expression" dxfId="64" priority="2" stopIfTrue="1">
      <formula>$K95 = "ERROR"</formula>
    </cfRule>
  </conditionalFormatting>
  <conditionalFormatting sqref="K96">
    <cfRule type="expression" dxfId="63" priority="1" stopIfTrue="1">
      <formula>$K96 = "ERROR"</formula>
    </cfRule>
  </conditionalFormatting>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5" enableFormatConditionsCalculation="0"/>
  <dimension ref="B2:H135"/>
  <sheetViews>
    <sheetView topLeftCell="A82" workbookViewId="0">
      <selection activeCell="D13" sqref="D13"/>
    </sheetView>
  </sheetViews>
  <sheetFormatPr baseColWidth="10" defaultColWidth="8.625" defaultRowHeight="15" x14ac:dyDescent="0"/>
  <cols>
    <col min="2" max="2" width="9.5" bestFit="1" customWidth="1"/>
    <col min="3" max="3" width="37.5" bestFit="1" customWidth="1"/>
    <col min="4" max="4" width="18.5" customWidth="1"/>
    <col min="5" max="5" width="9.125" customWidth="1"/>
    <col min="6" max="6" width="36.5" customWidth="1"/>
    <col min="7" max="7" width="38.5" customWidth="1"/>
  </cols>
  <sheetData>
    <row r="2" spans="2:8">
      <c r="B2" s="363" t="s">
        <v>1044</v>
      </c>
      <c r="C2" s="364"/>
      <c r="D2" s="64" t="str">
        <f>IF(COUNTIF($D$4:$D$9, TRUE)&gt;0, "OK", "ERROR")</f>
        <v>OK</v>
      </c>
    </row>
    <row r="3" spans="2:8">
      <c r="B3" s="65" t="s">
        <v>1041</v>
      </c>
      <c r="C3" s="65" t="s">
        <v>1042</v>
      </c>
      <c r="D3" s="65" t="s">
        <v>1043</v>
      </c>
    </row>
    <row r="4" spans="2:8">
      <c r="B4" s="3" t="s">
        <v>1045</v>
      </c>
      <c r="C4" s="3" t="s">
        <v>37</v>
      </c>
      <c r="D4" s="71" t="b">
        <v>0</v>
      </c>
    </row>
    <row r="5" spans="2:8">
      <c r="B5" s="3" t="s">
        <v>1046</v>
      </c>
      <c r="C5" s="3" t="s">
        <v>38</v>
      </c>
      <c r="D5" s="71" t="b">
        <v>1</v>
      </c>
    </row>
    <row r="6" spans="2:8">
      <c r="B6" s="3" t="s">
        <v>1047</v>
      </c>
      <c r="C6" s="3" t="s">
        <v>39</v>
      </c>
      <c r="D6" s="71" t="b">
        <v>0</v>
      </c>
    </row>
    <row r="7" spans="2:8">
      <c r="B7" s="3" t="s">
        <v>1048</v>
      </c>
      <c r="C7" s="3" t="s">
        <v>967</v>
      </c>
      <c r="D7" s="71" t="b">
        <v>0</v>
      </c>
    </row>
    <row r="8" spans="2:8">
      <c r="B8" s="3" t="s">
        <v>1049</v>
      </c>
      <c r="C8" s="3" t="s">
        <v>40</v>
      </c>
      <c r="D8" s="71" t="b">
        <v>0</v>
      </c>
    </row>
    <row r="9" spans="2:8">
      <c r="B9" s="3" t="s">
        <v>1050</v>
      </c>
      <c r="C9" s="3" t="s">
        <v>41</v>
      </c>
      <c r="D9" s="71" t="b">
        <v>0</v>
      </c>
    </row>
    <row r="10" spans="2:8" ht="16" thickBot="1"/>
    <row r="11" spans="2:8">
      <c r="B11" s="368" t="s">
        <v>1051</v>
      </c>
      <c r="C11" s="369"/>
      <c r="D11" s="94" t="str">
        <f>IF(COUNTIF(D13:D31, TRUE)&gt;0, "OK", "ERROR")</f>
        <v>OK</v>
      </c>
    </row>
    <row r="12" spans="2:8">
      <c r="B12" s="95" t="s">
        <v>1041</v>
      </c>
      <c r="C12" s="65" t="s">
        <v>1042</v>
      </c>
      <c r="D12" s="96" t="s">
        <v>1043</v>
      </c>
      <c r="F12" s="65" t="s">
        <v>1265</v>
      </c>
      <c r="G12" s="3" t="str">
        <f>IF($F$13="OK", $G$13 &amp;", ", "")&amp;IF($F$14="OK", $G$14 &amp;", ", "")&amp;IF($F$15="OK", $G$15 &amp;", ", "")</f>
        <v xml:space="preserve">CG-SupplierAddTeam@jci.com, </v>
      </c>
      <c r="H12" s="3" t="str">
        <f>IF(LEN(G12)&gt;0, LEFT(G12, LEN(G12)-2), "")</f>
        <v>CG-SupplierAddTeam@jci.com</v>
      </c>
    </row>
    <row r="13" spans="2:8">
      <c r="B13" s="97" t="s">
        <v>1052</v>
      </c>
      <c r="C13" s="3" t="s">
        <v>948</v>
      </c>
      <c r="D13" s="98" t="b">
        <v>1</v>
      </c>
      <c r="F13" s="3" t="str">
        <f>IF(COUNTIF($D$13:$D$16, TRUE)&gt;0, "OK", "")</f>
        <v>OK</v>
      </c>
      <c r="G13" s="75" t="s">
        <v>1263</v>
      </c>
    </row>
    <row r="14" spans="2:8">
      <c r="B14" s="97" t="s">
        <v>1053</v>
      </c>
      <c r="C14" s="3" t="s">
        <v>949</v>
      </c>
      <c r="D14" s="98" t="b">
        <v>0</v>
      </c>
      <c r="F14" s="3" t="str">
        <f>IF(COUNTIF($D$18:$D$26,TRUE)&gt;0,"OK","")</f>
        <v/>
      </c>
      <c r="G14" s="74" t="s">
        <v>1264</v>
      </c>
    </row>
    <row r="15" spans="2:8" ht="16" thickBot="1">
      <c r="B15" s="97" t="s">
        <v>1054</v>
      </c>
      <c r="C15" s="3" t="s">
        <v>950</v>
      </c>
      <c r="D15" s="98" t="b">
        <v>0</v>
      </c>
      <c r="F15" s="3" t="str">
        <f>IF(COUNTIF(D30,TRUE)&gt;0,"OK","")</f>
        <v/>
      </c>
      <c r="G15" s="99" t="s">
        <v>1907</v>
      </c>
    </row>
    <row r="16" spans="2:8">
      <c r="B16" s="97" t="s">
        <v>1055</v>
      </c>
      <c r="C16" s="3" t="s">
        <v>951</v>
      </c>
      <c r="D16" s="98" t="b">
        <v>0</v>
      </c>
    </row>
    <row r="17" spans="2:7" ht="18" customHeight="1">
      <c r="B17" s="97" t="s">
        <v>1056</v>
      </c>
      <c r="C17" s="3" t="s">
        <v>1911</v>
      </c>
      <c r="D17" s="98" t="b">
        <v>0</v>
      </c>
    </row>
    <row r="18" spans="2:7">
      <c r="B18" s="97" t="s">
        <v>1057</v>
      </c>
      <c r="C18" s="3" t="s">
        <v>947</v>
      </c>
      <c r="D18" s="98" t="b">
        <v>0</v>
      </c>
    </row>
    <row r="19" spans="2:7">
      <c r="B19" s="97" t="s">
        <v>1058</v>
      </c>
      <c r="C19" s="3" t="s">
        <v>952</v>
      </c>
      <c r="D19" s="98" t="b">
        <v>0</v>
      </c>
    </row>
    <row r="20" spans="2:7">
      <c r="B20" s="97" t="s">
        <v>1059</v>
      </c>
      <c r="C20" s="3" t="s">
        <v>953</v>
      </c>
      <c r="D20" s="98" t="b">
        <v>0</v>
      </c>
    </row>
    <row r="21" spans="2:7">
      <c r="B21" s="97" t="s">
        <v>1060</v>
      </c>
      <c r="C21" s="3" t="s">
        <v>954</v>
      </c>
      <c r="D21" s="98" t="b">
        <v>0</v>
      </c>
    </row>
    <row r="22" spans="2:7">
      <c r="B22" s="97" t="s">
        <v>1061</v>
      </c>
      <c r="C22" s="3" t="s">
        <v>955</v>
      </c>
      <c r="D22" s="98" t="b">
        <v>0</v>
      </c>
      <c r="F22" s="80"/>
      <c r="G22" s="80"/>
    </row>
    <row r="23" spans="2:7">
      <c r="B23" s="97" t="s">
        <v>1062</v>
      </c>
      <c r="C23" s="3" t="s">
        <v>956</v>
      </c>
      <c r="D23" s="98" t="b">
        <v>0</v>
      </c>
      <c r="F23" s="80"/>
      <c r="G23" s="80"/>
    </row>
    <row r="24" spans="2:7">
      <c r="B24" s="97" t="s">
        <v>1270</v>
      </c>
      <c r="C24" s="3" t="s">
        <v>1272</v>
      </c>
      <c r="D24" s="98" t="b">
        <v>0</v>
      </c>
      <c r="F24" s="80"/>
      <c r="G24" s="80"/>
    </row>
    <row r="25" spans="2:7">
      <c r="B25" s="97" t="s">
        <v>1271</v>
      </c>
      <c r="C25" s="3" t="s">
        <v>1273</v>
      </c>
      <c r="D25" s="98" t="b">
        <v>0</v>
      </c>
      <c r="F25" s="80"/>
      <c r="G25" s="80"/>
    </row>
    <row r="26" spans="2:7" s="80" customFormat="1">
      <c r="B26" s="97" t="s">
        <v>1905</v>
      </c>
      <c r="C26" s="73" t="s">
        <v>1901</v>
      </c>
      <c r="D26" s="98" t="b">
        <v>0</v>
      </c>
      <c r="F26"/>
      <c r="G26"/>
    </row>
    <row r="27" spans="2:7" s="80" customFormat="1">
      <c r="B27" s="97" t="s">
        <v>1899</v>
      </c>
      <c r="C27" s="73" t="s">
        <v>1898</v>
      </c>
      <c r="D27" s="98" t="b">
        <v>0</v>
      </c>
    </row>
    <row r="28" spans="2:7" s="80" customFormat="1">
      <c r="B28" s="97" t="s">
        <v>1903</v>
      </c>
      <c r="C28" s="73" t="s">
        <v>1910</v>
      </c>
      <c r="D28" s="98" t="b">
        <v>0</v>
      </c>
    </row>
    <row r="29" spans="2:7" s="80" customFormat="1">
      <c r="B29" s="97" t="s">
        <v>1904</v>
      </c>
      <c r="C29" s="73" t="s">
        <v>1900</v>
      </c>
      <c r="D29" s="98" t="b">
        <v>0</v>
      </c>
      <c r="F29"/>
      <c r="G29"/>
    </row>
    <row r="30" spans="2:7">
      <c r="B30" s="97" t="s">
        <v>1906</v>
      </c>
      <c r="C30" s="73" t="s">
        <v>1902</v>
      </c>
      <c r="D30" s="98" t="b">
        <v>0</v>
      </c>
    </row>
    <row r="31" spans="2:7" s="80" customFormat="1" ht="16" thickBot="1">
      <c r="B31" s="100" t="s">
        <v>1912</v>
      </c>
      <c r="C31" s="101" t="s">
        <v>1913</v>
      </c>
      <c r="D31" s="102" t="b">
        <v>0</v>
      </c>
      <c r="F31"/>
      <c r="G31"/>
    </row>
    <row r="32" spans="2:7" s="80" customFormat="1">
      <c r="C32" s="93"/>
      <c r="F32"/>
      <c r="G32"/>
    </row>
    <row r="33" spans="2:4">
      <c r="B33" s="363" t="s">
        <v>1078</v>
      </c>
      <c r="C33" s="364"/>
      <c r="D33" s="64" t="str">
        <f>IF(COUNTIF($D$35:$D$37, TRUE)&gt;0, "OK", "ERROR")</f>
        <v>OK</v>
      </c>
    </row>
    <row r="34" spans="2:4">
      <c r="B34" s="65" t="s">
        <v>1041</v>
      </c>
      <c r="C34" s="65" t="s">
        <v>1042</v>
      </c>
      <c r="D34" s="65" t="s">
        <v>1043</v>
      </c>
    </row>
    <row r="35" spans="2:4">
      <c r="B35" s="3" t="s">
        <v>1063</v>
      </c>
      <c r="C35" s="3" t="s">
        <v>525</v>
      </c>
      <c r="D35" s="71" t="b">
        <v>1</v>
      </c>
    </row>
    <row r="36" spans="2:4">
      <c r="B36" s="3" t="s">
        <v>1064</v>
      </c>
      <c r="C36" s="3" t="s">
        <v>23</v>
      </c>
      <c r="D36" s="71" t="b">
        <v>0</v>
      </c>
    </row>
    <row r="37" spans="2:4">
      <c r="B37" s="3" t="s">
        <v>1065</v>
      </c>
      <c r="C37" s="3" t="s">
        <v>581</v>
      </c>
      <c r="D37" s="71" t="b">
        <v>0</v>
      </c>
    </row>
    <row r="38" spans="2:4">
      <c r="C38" s="72"/>
    </row>
    <row r="39" spans="2:4">
      <c r="B39" s="363" t="s">
        <v>1079</v>
      </c>
      <c r="C39" s="364"/>
      <c r="D39" s="64" t="str">
        <f>IF(COUNTIF($D$41:$D$42, TRUE)&gt;0, "OK", "ERROR")</f>
        <v>ERROR</v>
      </c>
    </row>
    <row r="40" spans="2:4">
      <c r="B40" s="65" t="s">
        <v>1041</v>
      </c>
      <c r="C40" s="65" t="s">
        <v>1042</v>
      </c>
      <c r="D40" s="65" t="s">
        <v>1043</v>
      </c>
    </row>
    <row r="41" spans="2:4">
      <c r="B41" s="3" t="s">
        <v>1066</v>
      </c>
      <c r="C41" s="73" t="s">
        <v>93</v>
      </c>
      <c r="D41" s="71" t="b">
        <v>0</v>
      </c>
    </row>
    <row r="42" spans="2:4">
      <c r="B42" s="3" t="s">
        <v>1067</v>
      </c>
      <c r="C42" s="62">
        <v>621</v>
      </c>
      <c r="D42" s="71" t="b">
        <v>0</v>
      </c>
    </row>
    <row r="44" spans="2:4">
      <c r="B44" s="363" t="s">
        <v>1080</v>
      </c>
      <c r="C44" s="364"/>
      <c r="D44" s="64" t="str">
        <f>IF(COUNTIF($D$46:$D$50, TRUE)&gt;0, "OK", "ERROR")</f>
        <v>ERROR</v>
      </c>
    </row>
    <row r="45" spans="2:4">
      <c r="B45" s="65" t="s">
        <v>1041</v>
      </c>
      <c r="C45" s="65" t="s">
        <v>1042</v>
      </c>
      <c r="D45" s="65" t="s">
        <v>1043</v>
      </c>
    </row>
    <row r="46" spans="2:4">
      <c r="B46" s="3" t="s">
        <v>1068</v>
      </c>
      <c r="C46" s="3" t="s">
        <v>23</v>
      </c>
      <c r="D46" s="71" t="b">
        <v>0</v>
      </c>
    </row>
    <row r="47" spans="2:4">
      <c r="B47" s="3" t="s">
        <v>1069</v>
      </c>
      <c r="C47" s="3" t="s">
        <v>582</v>
      </c>
      <c r="D47" s="71" t="b">
        <v>0</v>
      </c>
    </row>
    <row r="48" spans="2:4">
      <c r="B48" s="3" t="s">
        <v>1070</v>
      </c>
      <c r="C48" s="3" t="s">
        <v>583</v>
      </c>
      <c r="D48" s="71" t="b">
        <v>0</v>
      </c>
    </row>
    <row r="49" spans="2:4">
      <c r="B49" s="3" t="s">
        <v>1071</v>
      </c>
      <c r="C49" s="3" t="s">
        <v>584</v>
      </c>
      <c r="D49" s="71" t="b">
        <v>0</v>
      </c>
    </row>
    <row r="50" spans="2:4">
      <c r="B50" s="3" t="s">
        <v>1072</v>
      </c>
      <c r="C50" s="3" t="s">
        <v>585</v>
      </c>
      <c r="D50" s="71" t="b">
        <v>0</v>
      </c>
    </row>
    <row r="52" spans="2:4">
      <c r="B52" s="363" t="s">
        <v>1081</v>
      </c>
      <c r="C52" s="364"/>
      <c r="D52" s="64" t="str">
        <f>IF(COUNTIF($D$54:$D$58, TRUE)&gt;0, "OK", "ERROR")</f>
        <v>ERROR</v>
      </c>
    </row>
    <row r="53" spans="2:4">
      <c r="B53" s="65" t="s">
        <v>1041</v>
      </c>
      <c r="C53" s="65" t="s">
        <v>1042</v>
      </c>
      <c r="D53" s="65" t="s">
        <v>1043</v>
      </c>
    </row>
    <row r="54" spans="2:4">
      <c r="B54" s="3" t="s">
        <v>1073</v>
      </c>
      <c r="C54" s="3" t="s">
        <v>962</v>
      </c>
      <c r="D54" s="71" t="b">
        <v>0</v>
      </c>
    </row>
    <row r="55" spans="2:4">
      <c r="B55" s="3" t="s">
        <v>1074</v>
      </c>
      <c r="C55" s="3" t="s">
        <v>963</v>
      </c>
      <c r="D55" s="71" t="b">
        <v>0</v>
      </c>
    </row>
    <row r="56" spans="2:4">
      <c r="B56" s="3" t="s">
        <v>1075</v>
      </c>
      <c r="C56" s="3" t="s">
        <v>964</v>
      </c>
      <c r="D56" s="71" t="b">
        <v>0</v>
      </c>
    </row>
    <row r="57" spans="2:4">
      <c r="B57" s="3" t="s">
        <v>1076</v>
      </c>
      <c r="C57" s="3" t="s">
        <v>965</v>
      </c>
      <c r="D57" s="71" t="b">
        <v>0</v>
      </c>
    </row>
    <row r="58" spans="2:4">
      <c r="B58" s="3" t="s">
        <v>1077</v>
      </c>
      <c r="C58" s="3" t="s">
        <v>966</v>
      </c>
      <c r="D58" s="71" t="b">
        <v>0</v>
      </c>
    </row>
    <row r="60" spans="2:4">
      <c r="B60" s="363" t="s">
        <v>1225</v>
      </c>
      <c r="C60" s="364"/>
      <c r="D60" s="64" t="str">
        <f>IF(COUNTIF($D$62:$D$63, TRUE)=1, "OK", "ERROR")</f>
        <v>OK</v>
      </c>
    </row>
    <row r="61" spans="2:4">
      <c r="B61" s="65" t="s">
        <v>1041</v>
      </c>
      <c r="C61" s="65" t="s">
        <v>1042</v>
      </c>
      <c r="D61" s="65" t="s">
        <v>1043</v>
      </c>
    </row>
    <row r="62" spans="2:4">
      <c r="B62" s="3" t="s">
        <v>1226</v>
      </c>
      <c r="C62" s="3" t="s">
        <v>586</v>
      </c>
      <c r="D62" s="71" t="b">
        <v>1</v>
      </c>
    </row>
    <row r="63" spans="2:4">
      <c r="B63" s="3" t="s">
        <v>1227</v>
      </c>
      <c r="C63" s="3" t="s">
        <v>588</v>
      </c>
      <c r="D63" s="71" t="b">
        <v>0</v>
      </c>
    </row>
    <row r="66" spans="2:4">
      <c r="B66" s="363" t="s">
        <v>1230</v>
      </c>
      <c r="C66" s="364"/>
      <c r="D66" s="64" t="str">
        <f>IF(COUNTIF($D$68:$D$70, TRUE)=1, "OK", "ERROR")</f>
        <v>OK</v>
      </c>
    </row>
    <row r="67" spans="2:4">
      <c r="B67" s="65" t="s">
        <v>1041</v>
      </c>
      <c r="C67" s="65" t="s">
        <v>1042</v>
      </c>
      <c r="D67" s="65" t="s">
        <v>1043</v>
      </c>
    </row>
    <row r="68" spans="2:4">
      <c r="B68" s="3" t="s">
        <v>1231</v>
      </c>
      <c r="C68" s="3" t="s">
        <v>909</v>
      </c>
      <c r="D68" s="71" t="b">
        <v>0</v>
      </c>
    </row>
    <row r="69" spans="2:4">
      <c r="B69" s="3" t="s">
        <v>1232</v>
      </c>
      <c r="C69" s="3" t="s">
        <v>1234</v>
      </c>
      <c r="D69" s="71" t="b">
        <v>1</v>
      </c>
    </row>
    <row r="70" spans="2:4">
      <c r="B70" s="3" t="s">
        <v>1233</v>
      </c>
      <c r="C70" s="3" t="s">
        <v>1235</v>
      </c>
      <c r="D70" s="71" t="b">
        <v>0</v>
      </c>
    </row>
    <row r="72" spans="2:4">
      <c r="B72" s="363" t="s">
        <v>1236</v>
      </c>
      <c r="C72" s="364"/>
      <c r="D72" s="64" t="str">
        <f>IF(COUNTIF($D74:$D75, TRUE)=1, "OK", "ERROR")</f>
        <v>OK</v>
      </c>
    </row>
    <row r="73" spans="2:4">
      <c r="B73" s="65" t="s">
        <v>1041</v>
      </c>
      <c r="C73" s="65" t="s">
        <v>1042</v>
      </c>
      <c r="D73" s="65" t="s">
        <v>1043</v>
      </c>
    </row>
    <row r="74" spans="2:4">
      <c r="B74" s="3" t="s">
        <v>1237</v>
      </c>
      <c r="C74" s="3" t="s">
        <v>586</v>
      </c>
      <c r="D74" s="71" t="b">
        <v>0</v>
      </c>
    </row>
    <row r="75" spans="2:4">
      <c r="B75" s="3" t="s">
        <v>1238</v>
      </c>
      <c r="C75" s="3" t="s">
        <v>588</v>
      </c>
      <c r="D75" s="71" t="b">
        <v>1</v>
      </c>
    </row>
    <row r="77" spans="2:4">
      <c r="B77" s="363" t="s">
        <v>1239</v>
      </c>
      <c r="C77" s="364"/>
      <c r="D77" s="64" t="str">
        <f>IF(COUNTIF($D79:$D80, TRUE)=1, "OK", "ERROR")</f>
        <v>OK</v>
      </c>
    </row>
    <row r="78" spans="2:4">
      <c r="B78" s="65" t="s">
        <v>1041</v>
      </c>
      <c r="C78" s="65" t="s">
        <v>1042</v>
      </c>
      <c r="D78" s="65" t="s">
        <v>1043</v>
      </c>
    </row>
    <row r="79" spans="2:4">
      <c r="B79" s="3" t="s">
        <v>1240</v>
      </c>
      <c r="C79" s="3" t="s">
        <v>586</v>
      </c>
      <c r="D79" s="71" t="b">
        <v>0</v>
      </c>
    </row>
    <row r="80" spans="2:4">
      <c r="B80" s="3" t="s">
        <v>1241</v>
      </c>
      <c r="C80" s="3" t="s">
        <v>588</v>
      </c>
      <c r="D80" s="71" t="b">
        <v>1</v>
      </c>
    </row>
    <row r="82" spans="2:4">
      <c r="B82" s="363" t="s">
        <v>1242</v>
      </c>
      <c r="C82" s="364"/>
      <c r="D82" s="64" t="str">
        <f>IF(COUNTIF($D84:$D85, TRUE)=1, "OK", "ERROR")</f>
        <v>OK</v>
      </c>
    </row>
    <row r="83" spans="2:4">
      <c r="B83" s="65" t="s">
        <v>1041</v>
      </c>
      <c r="C83" s="65" t="s">
        <v>1042</v>
      </c>
      <c r="D83" s="65" t="s">
        <v>1043</v>
      </c>
    </row>
    <row r="84" spans="2:4">
      <c r="B84" s="3" t="s">
        <v>1243</v>
      </c>
      <c r="C84" s="3" t="s">
        <v>586</v>
      </c>
      <c r="D84" s="71" t="b">
        <v>0</v>
      </c>
    </row>
    <row r="85" spans="2:4">
      <c r="B85" s="3" t="s">
        <v>1244</v>
      </c>
      <c r="C85" s="3" t="s">
        <v>588</v>
      </c>
      <c r="D85" s="71" t="b">
        <v>1</v>
      </c>
    </row>
    <row r="87" spans="2:4">
      <c r="B87" s="363" t="s">
        <v>1245</v>
      </c>
      <c r="C87" s="364"/>
      <c r="D87" s="64" t="str">
        <f>IF(COUNTIF($D89:$D90, TRUE)=1, "OK", "ERROR")</f>
        <v>OK</v>
      </c>
    </row>
    <row r="88" spans="2:4">
      <c r="B88" s="65" t="s">
        <v>1041</v>
      </c>
      <c r="C88" s="65" t="s">
        <v>1042</v>
      </c>
      <c r="D88" s="65" t="s">
        <v>1043</v>
      </c>
    </row>
    <row r="89" spans="2:4">
      <c r="B89" s="3" t="s">
        <v>1246</v>
      </c>
      <c r="C89" s="3" t="s">
        <v>586</v>
      </c>
      <c r="D89" s="71" t="b">
        <v>0</v>
      </c>
    </row>
    <row r="90" spans="2:4">
      <c r="B90" s="3" t="s">
        <v>1247</v>
      </c>
      <c r="C90" s="3" t="s">
        <v>588</v>
      </c>
      <c r="D90" s="71" t="b">
        <v>1</v>
      </c>
    </row>
    <row r="92" spans="2:4">
      <c r="B92" s="363" t="s">
        <v>1248</v>
      </c>
      <c r="C92" s="364"/>
      <c r="D92" s="64" t="str">
        <f>IF(COUNTIF($D94:$D95, TRUE)=1, "OK", "ERROR")</f>
        <v>OK</v>
      </c>
    </row>
    <row r="93" spans="2:4">
      <c r="B93" s="65" t="s">
        <v>1041</v>
      </c>
      <c r="C93" s="65" t="s">
        <v>1042</v>
      </c>
      <c r="D93" s="65" t="s">
        <v>1043</v>
      </c>
    </row>
    <row r="94" spans="2:4">
      <c r="B94" s="3" t="s">
        <v>1249</v>
      </c>
      <c r="C94" s="3" t="s">
        <v>586</v>
      </c>
      <c r="D94" s="71" t="b">
        <v>1</v>
      </c>
    </row>
    <row r="95" spans="2:4">
      <c r="B95" s="3" t="s">
        <v>1250</v>
      </c>
      <c r="C95" s="3" t="s">
        <v>588</v>
      </c>
      <c r="D95" s="71" t="b">
        <v>0</v>
      </c>
    </row>
    <row r="97" spans="2:4">
      <c r="B97" s="363" t="s">
        <v>1251</v>
      </c>
      <c r="C97" s="364"/>
      <c r="D97" s="64" t="str">
        <f>IF(COUNTIF($D99:$D100, TRUE)=1, "OK", "ERROR")</f>
        <v>OK</v>
      </c>
    </row>
    <row r="98" spans="2:4">
      <c r="B98" s="65" t="s">
        <v>1041</v>
      </c>
      <c r="C98" s="65" t="s">
        <v>1042</v>
      </c>
      <c r="D98" s="65" t="s">
        <v>1043</v>
      </c>
    </row>
    <row r="99" spans="2:4">
      <c r="B99" s="3" t="s">
        <v>1252</v>
      </c>
      <c r="C99" s="3" t="s">
        <v>586</v>
      </c>
      <c r="D99" s="71" t="b">
        <v>1</v>
      </c>
    </row>
    <row r="100" spans="2:4">
      <c r="B100" s="3" t="s">
        <v>1253</v>
      </c>
      <c r="C100" s="3" t="s">
        <v>588</v>
      </c>
      <c r="D100" s="71" t="b">
        <v>0</v>
      </c>
    </row>
    <row r="102" spans="2:4">
      <c r="B102" s="363" t="s">
        <v>1254</v>
      </c>
      <c r="C102" s="364"/>
      <c r="D102" s="64" t="str">
        <f>IF(COUNTIF($D104:$D105, TRUE)=1, "OK", "ERROR")</f>
        <v>OK</v>
      </c>
    </row>
    <row r="103" spans="2:4">
      <c r="B103" s="65" t="s">
        <v>1041</v>
      </c>
      <c r="C103" s="65" t="s">
        <v>1042</v>
      </c>
      <c r="D103" s="65" t="s">
        <v>1043</v>
      </c>
    </row>
    <row r="104" spans="2:4">
      <c r="B104" s="3" t="s">
        <v>1255</v>
      </c>
      <c r="C104" s="3" t="s">
        <v>586</v>
      </c>
      <c r="D104" s="71" t="b">
        <v>1</v>
      </c>
    </row>
    <row r="105" spans="2:4">
      <c r="B105" s="3" t="s">
        <v>1256</v>
      </c>
      <c r="C105" s="3" t="s">
        <v>588</v>
      </c>
      <c r="D105" s="71" t="b">
        <v>0</v>
      </c>
    </row>
    <row r="107" spans="2:4">
      <c r="B107" s="363" t="s">
        <v>1257</v>
      </c>
      <c r="C107" s="364"/>
      <c r="D107" s="64" t="str">
        <f>IF(COUNTIF($D109:$D110, TRUE)=1, "OK", "ERROR")</f>
        <v>OK</v>
      </c>
    </row>
    <row r="108" spans="2:4">
      <c r="B108" s="65" t="s">
        <v>1041</v>
      </c>
      <c r="C108" s="65" t="s">
        <v>1042</v>
      </c>
      <c r="D108" s="65" t="s">
        <v>1043</v>
      </c>
    </row>
    <row r="109" spans="2:4">
      <c r="B109" s="3" t="s">
        <v>1258</v>
      </c>
      <c r="C109" s="3" t="s">
        <v>586</v>
      </c>
      <c r="D109" s="71" t="b">
        <v>1</v>
      </c>
    </row>
    <row r="110" spans="2:4">
      <c r="B110" s="3" t="s">
        <v>1259</v>
      </c>
      <c r="C110" s="3" t="s">
        <v>588</v>
      </c>
      <c r="D110" s="71" t="b">
        <v>0</v>
      </c>
    </row>
    <row r="112" spans="2:4">
      <c r="B112" s="363" t="s">
        <v>1262</v>
      </c>
      <c r="C112" s="364"/>
      <c r="D112" s="64" t="str">
        <f>IF(COUNTIF($D$114:$D$115, TRUE)=1, "OK", "ERROR")</f>
        <v>OK</v>
      </c>
    </row>
    <row r="113" spans="2:4">
      <c r="B113" s="65" t="s">
        <v>1041</v>
      </c>
      <c r="C113" s="65" t="s">
        <v>1042</v>
      </c>
      <c r="D113" s="65" t="s">
        <v>1043</v>
      </c>
    </row>
    <row r="114" spans="2:4">
      <c r="B114" s="3" t="s">
        <v>1260</v>
      </c>
      <c r="C114" s="3" t="s">
        <v>586</v>
      </c>
      <c r="D114" s="71" t="b">
        <v>0</v>
      </c>
    </row>
    <row r="115" spans="2:4">
      <c r="B115" s="3" t="s">
        <v>1261</v>
      </c>
      <c r="C115" s="3" t="s">
        <v>588</v>
      </c>
      <c r="D115" s="71" t="b">
        <v>1</v>
      </c>
    </row>
    <row r="117" spans="2:4">
      <c r="B117" s="363" t="s">
        <v>1858</v>
      </c>
      <c r="C117" s="364"/>
      <c r="D117" s="64" t="str">
        <f>IF(COUNTIF($D$119:$D$120, TRUE)=1, "OK", "ERROR")</f>
        <v>OK</v>
      </c>
    </row>
    <row r="118" spans="2:4">
      <c r="B118" s="65" t="s">
        <v>1041</v>
      </c>
      <c r="C118" s="65" t="s">
        <v>1042</v>
      </c>
      <c r="D118" s="65" t="s">
        <v>1043</v>
      </c>
    </row>
    <row r="119" spans="2:4">
      <c r="B119" s="3" t="s">
        <v>1840</v>
      </c>
      <c r="C119" s="3" t="s">
        <v>586</v>
      </c>
      <c r="D119" s="71" t="b">
        <v>1</v>
      </c>
    </row>
    <row r="120" spans="2:4">
      <c r="B120" s="3" t="s">
        <v>1841</v>
      </c>
      <c r="C120" s="3" t="s">
        <v>588</v>
      </c>
      <c r="D120" s="71" t="b">
        <v>0</v>
      </c>
    </row>
    <row r="122" spans="2:4">
      <c r="B122" s="363" t="s">
        <v>1862</v>
      </c>
      <c r="C122" s="364"/>
      <c r="D122" s="64" t="str">
        <f>IF(COUNTIF($D$124:$D$125, TRUE)=1, "OK", "ERROR")</f>
        <v>OK</v>
      </c>
    </row>
    <row r="123" spans="2:4">
      <c r="B123" s="65"/>
      <c r="C123" s="65"/>
      <c r="D123" s="65"/>
    </row>
    <row r="124" spans="2:4">
      <c r="B124" s="3" t="s">
        <v>1865</v>
      </c>
      <c r="C124" s="3" t="s">
        <v>586</v>
      </c>
      <c r="D124" s="71" t="b">
        <v>1</v>
      </c>
    </row>
    <row r="125" spans="2:4">
      <c r="B125" s="3" t="s">
        <v>1866</v>
      </c>
      <c r="C125" s="3" t="s">
        <v>588</v>
      </c>
      <c r="D125" s="71" t="b">
        <v>0</v>
      </c>
    </row>
    <row r="127" spans="2:4">
      <c r="B127" s="363" t="s">
        <v>1863</v>
      </c>
      <c r="C127" s="364"/>
      <c r="D127" s="64" t="str">
        <f>IF(COUNTIF($D$129:$D$130, TRUE)=1, "OK", "ERROR")</f>
        <v>OK</v>
      </c>
    </row>
    <row r="128" spans="2:4">
      <c r="B128" s="65"/>
      <c r="C128" s="65"/>
      <c r="D128" s="65"/>
    </row>
    <row r="129" spans="2:4">
      <c r="B129" s="3" t="s">
        <v>1867</v>
      </c>
      <c r="C129" s="3" t="s">
        <v>586</v>
      </c>
      <c r="D129" s="71" t="b">
        <v>1</v>
      </c>
    </row>
    <row r="130" spans="2:4">
      <c r="B130" s="3" t="s">
        <v>1868</v>
      </c>
      <c r="C130" s="3" t="s">
        <v>588</v>
      </c>
      <c r="D130" s="71" t="b">
        <v>0</v>
      </c>
    </row>
    <row r="132" spans="2:4">
      <c r="B132" s="363" t="s">
        <v>1864</v>
      </c>
      <c r="C132" s="364"/>
      <c r="D132" s="64" t="str">
        <f>IF(COUNTIF($D$134:$D$135, TRUE)=1, "OK", "ERROR")</f>
        <v>OK</v>
      </c>
    </row>
    <row r="133" spans="2:4">
      <c r="B133" s="65"/>
      <c r="C133" s="65"/>
      <c r="D133" s="65"/>
    </row>
    <row r="134" spans="2:4">
      <c r="B134" s="3" t="s">
        <v>1869</v>
      </c>
      <c r="C134" s="3" t="s">
        <v>586</v>
      </c>
      <c r="D134" s="71" t="b">
        <v>0</v>
      </c>
    </row>
    <row r="135" spans="2:4">
      <c r="B135" s="3" t="s">
        <v>1870</v>
      </c>
      <c r="C135" s="3" t="s">
        <v>588</v>
      </c>
      <c r="D135" s="71" t="b">
        <v>1</v>
      </c>
    </row>
  </sheetData>
  <mergeCells count="21">
    <mergeCell ref="B122:C122"/>
    <mergeCell ref="B127:C127"/>
    <mergeCell ref="B132:C132"/>
    <mergeCell ref="B2:C2"/>
    <mergeCell ref="B11:C11"/>
    <mergeCell ref="B33:C33"/>
    <mergeCell ref="B44:C44"/>
    <mergeCell ref="B52:C52"/>
    <mergeCell ref="B39:C39"/>
    <mergeCell ref="B117:C117"/>
    <mergeCell ref="B112:C112"/>
    <mergeCell ref="B60:C60"/>
    <mergeCell ref="B66:C66"/>
    <mergeCell ref="B72:C72"/>
    <mergeCell ref="B77:C77"/>
    <mergeCell ref="B82:C82"/>
    <mergeCell ref="B87:C87"/>
    <mergeCell ref="B92:C92"/>
    <mergeCell ref="B97:C97"/>
    <mergeCell ref="B102:C102"/>
    <mergeCell ref="B107:C107"/>
  </mergeCells>
  <conditionalFormatting sqref="D2">
    <cfRule type="expression" dxfId="62" priority="81" stopIfTrue="1">
      <formula>$D$2="ERROR"</formula>
    </cfRule>
  </conditionalFormatting>
  <conditionalFormatting sqref="D4 D24:D30">
    <cfRule type="expression" dxfId="61" priority="80" stopIfTrue="1">
      <formula>$D4=FALSE</formula>
    </cfRule>
  </conditionalFormatting>
  <conditionalFormatting sqref="D5">
    <cfRule type="expression" dxfId="60" priority="79" stopIfTrue="1">
      <formula>$D5=FALSE</formula>
    </cfRule>
  </conditionalFormatting>
  <conditionalFormatting sqref="D6">
    <cfRule type="expression" dxfId="59" priority="78" stopIfTrue="1">
      <formula>$D6=FALSE</formula>
    </cfRule>
  </conditionalFormatting>
  <conditionalFormatting sqref="D7">
    <cfRule type="expression" dxfId="58" priority="77" stopIfTrue="1">
      <formula>$D7=FALSE</formula>
    </cfRule>
  </conditionalFormatting>
  <conditionalFormatting sqref="D8">
    <cfRule type="expression" dxfId="57" priority="76" stopIfTrue="1">
      <formula>$D8=FALSE</formula>
    </cfRule>
  </conditionalFormatting>
  <conditionalFormatting sqref="D9">
    <cfRule type="expression" dxfId="56" priority="75" stopIfTrue="1">
      <formula>$D9=FALSE</formula>
    </cfRule>
  </conditionalFormatting>
  <conditionalFormatting sqref="D13:D23">
    <cfRule type="expression" dxfId="55" priority="74" stopIfTrue="1">
      <formula>$D13=FALSE</formula>
    </cfRule>
  </conditionalFormatting>
  <conditionalFormatting sqref="D11">
    <cfRule type="expression" dxfId="54" priority="73" stopIfTrue="1">
      <formula>$D$11="ERROR"</formula>
    </cfRule>
  </conditionalFormatting>
  <conditionalFormatting sqref="D35">
    <cfRule type="expression" dxfId="53" priority="72" stopIfTrue="1">
      <formula>$D35=FALSE</formula>
    </cfRule>
  </conditionalFormatting>
  <conditionalFormatting sqref="D41">
    <cfRule type="expression" dxfId="52" priority="69" stopIfTrue="1">
      <formula>$D41=FALSE</formula>
    </cfRule>
  </conditionalFormatting>
  <conditionalFormatting sqref="D42">
    <cfRule type="expression" dxfId="51" priority="68" stopIfTrue="1">
      <formula>$D42=FALSE</formula>
    </cfRule>
  </conditionalFormatting>
  <conditionalFormatting sqref="D46">
    <cfRule type="expression" dxfId="50" priority="67" stopIfTrue="1">
      <formula>$D46=FALSE</formula>
    </cfRule>
  </conditionalFormatting>
  <conditionalFormatting sqref="D37">
    <cfRule type="expression" dxfId="49" priority="55" stopIfTrue="1">
      <formula>$D37=FALSE</formula>
    </cfRule>
  </conditionalFormatting>
  <conditionalFormatting sqref="D33">
    <cfRule type="expression" dxfId="48" priority="57" stopIfTrue="1">
      <formula>$D$33="ERROR"</formula>
    </cfRule>
  </conditionalFormatting>
  <conditionalFormatting sqref="D36">
    <cfRule type="expression" dxfId="47" priority="56" stopIfTrue="1">
      <formula>$D36=FALSE</formula>
    </cfRule>
  </conditionalFormatting>
  <conditionalFormatting sqref="D39">
    <cfRule type="expression" dxfId="46" priority="54" stopIfTrue="1">
      <formula>$D$39="ERROR"</formula>
    </cfRule>
  </conditionalFormatting>
  <conditionalFormatting sqref="D44">
    <cfRule type="expression" dxfId="45" priority="53" stopIfTrue="1">
      <formula>$D$44="ERROR"</formula>
    </cfRule>
  </conditionalFormatting>
  <conditionalFormatting sqref="D47">
    <cfRule type="expression" dxfId="44" priority="52" stopIfTrue="1">
      <formula>$D47=FALSE</formula>
    </cfRule>
  </conditionalFormatting>
  <conditionalFormatting sqref="D48">
    <cfRule type="expression" dxfId="43" priority="51" stopIfTrue="1">
      <formula>$D48=FALSE</formula>
    </cfRule>
  </conditionalFormatting>
  <conditionalFormatting sqref="D49">
    <cfRule type="expression" dxfId="42" priority="50" stopIfTrue="1">
      <formula>$D49=FALSE</formula>
    </cfRule>
  </conditionalFormatting>
  <conditionalFormatting sqref="D50">
    <cfRule type="expression" dxfId="41" priority="49" stopIfTrue="1">
      <formula>$D50=FALSE</formula>
    </cfRule>
  </conditionalFormatting>
  <conditionalFormatting sqref="D52">
    <cfRule type="expression" dxfId="40" priority="48" stopIfTrue="1">
      <formula>$D$52="ERROR"</formula>
    </cfRule>
  </conditionalFormatting>
  <conditionalFormatting sqref="D54">
    <cfRule type="expression" dxfId="39" priority="47" stopIfTrue="1">
      <formula>$D54=FALSE</formula>
    </cfRule>
  </conditionalFormatting>
  <conditionalFormatting sqref="D55">
    <cfRule type="expression" dxfId="38" priority="46" stopIfTrue="1">
      <formula>$D55=FALSE</formula>
    </cfRule>
  </conditionalFormatting>
  <conditionalFormatting sqref="D56">
    <cfRule type="expression" dxfId="37" priority="45" stopIfTrue="1">
      <formula>$D56=FALSE</formula>
    </cfRule>
  </conditionalFormatting>
  <conditionalFormatting sqref="D57">
    <cfRule type="expression" dxfId="36" priority="44" stopIfTrue="1">
      <formula>$D57=FALSE</formula>
    </cfRule>
  </conditionalFormatting>
  <conditionalFormatting sqref="D58">
    <cfRule type="expression" dxfId="35" priority="43" stopIfTrue="1">
      <formula>$D58=FALSE</formula>
    </cfRule>
  </conditionalFormatting>
  <conditionalFormatting sqref="D62">
    <cfRule type="expression" dxfId="34" priority="42" stopIfTrue="1">
      <formula>$D62=FALSE</formula>
    </cfRule>
  </conditionalFormatting>
  <conditionalFormatting sqref="D63">
    <cfRule type="expression" dxfId="33" priority="41" stopIfTrue="1">
      <formula>$D63=FALSE</formula>
    </cfRule>
  </conditionalFormatting>
  <conditionalFormatting sqref="D60">
    <cfRule type="expression" dxfId="32" priority="40" stopIfTrue="1">
      <formula>$D$60="ERROR"</formula>
    </cfRule>
  </conditionalFormatting>
  <conditionalFormatting sqref="D68">
    <cfRule type="expression" dxfId="31" priority="36" stopIfTrue="1">
      <formula>$D68=FALSE</formula>
    </cfRule>
  </conditionalFormatting>
  <conditionalFormatting sqref="D69">
    <cfRule type="expression" dxfId="30" priority="35" stopIfTrue="1">
      <formula>$D69=FALSE</formula>
    </cfRule>
  </conditionalFormatting>
  <conditionalFormatting sqref="D70">
    <cfRule type="expression" dxfId="29" priority="34" stopIfTrue="1">
      <formula>$D70=FALSE</formula>
    </cfRule>
  </conditionalFormatting>
  <conditionalFormatting sqref="D66">
    <cfRule type="expression" dxfId="28" priority="33" stopIfTrue="1">
      <formula>$D$66="ERROR"</formula>
    </cfRule>
  </conditionalFormatting>
  <conditionalFormatting sqref="D74:D75">
    <cfRule type="expression" dxfId="27" priority="31" stopIfTrue="1">
      <formula>$D74=FALSE</formula>
    </cfRule>
  </conditionalFormatting>
  <conditionalFormatting sqref="D79:D80">
    <cfRule type="expression" dxfId="26" priority="30" stopIfTrue="1">
      <formula>$D79=FALSE</formula>
    </cfRule>
  </conditionalFormatting>
  <conditionalFormatting sqref="D84:D85">
    <cfRule type="expression" dxfId="25" priority="29" stopIfTrue="1">
      <formula>$D84=FALSE</formula>
    </cfRule>
  </conditionalFormatting>
  <conditionalFormatting sqref="D89:D90">
    <cfRule type="expression" dxfId="24" priority="28" stopIfTrue="1">
      <formula>$D89=FALSE</formula>
    </cfRule>
  </conditionalFormatting>
  <conditionalFormatting sqref="D94:D95">
    <cfRule type="expression" dxfId="23" priority="27" stopIfTrue="1">
      <formula>$D94=FALSE</formula>
    </cfRule>
  </conditionalFormatting>
  <conditionalFormatting sqref="D99:D100">
    <cfRule type="expression" dxfId="22" priority="26" stopIfTrue="1">
      <formula>$D99=FALSE</formula>
    </cfRule>
  </conditionalFormatting>
  <conditionalFormatting sqref="D104:D105">
    <cfRule type="expression" dxfId="21" priority="25" stopIfTrue="1">
      <formula>$D104=FALSE</formula>
    </cfRule>
  </conditionalFormatting>
  <conditionalFormatting sqref="D109:D110">
    <cfRule type="expression" dxfId="20" priority="24" stopIfTrue="1">
      <formula>$D109=FALSE</formula>
    </cfRule>
  </conditionalFormatting>
  <conditionalFormatting sqref="D114:D115">
    <cfRule type="expression" dxfId="19" priority="23" stopIfTrue="1">
      <formula>$D114=FALSE</formula>
    </cfRule>
  </conditionalFormatting>
  <conditionalFormatting sqref="D72">
    <cfRule type="expression" dxfId="18" priority="22" stopIfTrue="1">
      <formula>$D$72="ERROR"</formula>
    </cfRule>
  </conditionalFormatting>
  <conditionalFormatting sqref="D77">
    <cfRule type="expression" dxfId="17" priority="21" stopIfTrue="1">
      <formula>$D$77="ERROR"</formula>
    </cfRule>
  </conditionalFormatting>
  <conditionalFormatting sqref="D82">
    <cfRule type="expression" dxfId="16" priority="20" stopIfTrue="1">
      <formula>$D$82="ERROR"</formula>
    </cfRule>
  </conditionalFormatting>
  <conditionalFormatting sqref="D87">
    <cfRule type="expression" dxfId="15" priority="19" stopIfTrue="1">
      <formula>$D$87="ERROR"</formula>
    </cfRule>
  </conditionalFormatting>
  <conditionalFormatting sqref="D92">
    <cfRule type="expression" dxfId="14" priority="18" stopIfTrue="1">
      <formula>$D$92="ERROR"</formula>
    </cfRule>
  </conditionalFormatting>
  <conditionalFormatting sqref="D97">
    <cfRule type="expression" dxfId="13" priority="17" stopIfTrue="1">
      <formula>$D$97="ERROR"</formula>
    </cfRule>
  </conditionalFormatting>
  <conditionalFormatting sqref="D102">
    <cfRule type="expression" dxfId="12" priority="16" stopIfTrue="1">
      <formula>$D$102="ERROR"</formula>
    </cfRule>
  </conditionalFormatting>
  <conditionalFormatting sqref="D107">
    <cfRule type="expression" dxfId="11" priority="15" stopIfTrue="1">
      <formula>$D$107="ERROR"</formula>
    </cfRule>
  </conditionalFormatting>
  <conditionalFormatting sqref="D112">
    <cfRule type="expression" dxfId="10" priority="14" stopIfTrue="1">
      <formula>$D$166="ERROR"</formula>
    </cfRule>
  </conditionalFormatting>
  <conditionalFormatting sqref="D119:D120">
    <cfRule type="expression" dxfId="9" priority="12" stopIfTrue="1">
      <formula>$D119=FALSE</formula>
    </cfRule>
  </conditionalFormatting>
  <conditionalFormatting sqref="D117">
    <cfRule type="expression" dxfId="8" priority="11" stopIfTrue="1">
      <formula>$D$117="ERROR"</formula>
    </cfRule>
  </conditionalFormatting>
  <conditionalFormatting sqref="D124:D125">
    <cfRule type="expression" dxfId="7" priority="10" stopIfTrue="1">
      <formula>$D124=FALSE</formula>
    </cfRule>
  </conditionalFormatting>
  <conditionalFormatting sqref="D129:D130">
    <cfRule type="expression" dxfId="6" priority="8" stopIfTrue="1">
      <formula>$D129=FALSE</formula>
    </cfRule>
  </conditionalFormatting>
  <conditionalFormatting sqref="D134:D135">
    <cfRule type="expression" dxfId="5" priority="6" stopIfTrue="1">
      <formula>$D134=FALSE</formula>
    </cfRule>
  </conditionalFormatting>
  <conditionalFormatting sqref="D122">
    <cfRule type="expression" dxfId="4" priority="4" stopIfTrue="1">
      <formula>$D$66="ERROR"</formula>
    </cfRule>
  </conditionalFormatting>
  <conditionalFormatting sqref="D127">
    <cfRule type="expression" dxfId="3" priority="3" stopIfTrue="1">
      <formula>$D$66="ERROR"</formula>
    </cfRule>
  </conditionalFormatting>
  <conditionalFormatting sqref="D132">
    <cfRule type="expression" dxfId="2" priority="2" stopIfTrue="1">
      <formula>$D$132="ERROR"</formula>
    </cfRule>
  </conditionalFormatting>
  <conditionalFormatting sqref="D31">
    <cfRule type="expression" dxfId="1" priority="1" stopIfTrue="1">
      <formula>$D31=FALSE</formula>
    </cfRule>
  </conditionalFormatting>
  <hyperlinks>
    <hyperlink ref="G13" r:id="rId1"/>
    <hyperlink ref="G14" r:id="rId2"/>
    <hyperlink ref="G15" r:id="rId3" display="mailto:JCFS-Suppliers@jcifederal.com"/>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codeName="Sheet4" enableFormatConditionsCalculation="0"/>
  <dimension ref="B2:AB623"/>
  <sheetViews>
    <sheetView workbookViewId="0"/>
  </sheetViews>
  <sheetFormatPr baseColWidth="10" defaultColWidth="8.625" defaultRowHeight="15" x14ac:dyDescent="0"/>
  <cols>
    <col min="2" max="2" width="33.5" bestFit="1" customWidth="1"/>
    <col min="4" max="4" width="26.875" bestFit="1" customWidth="1"/>
    <col min="6" max="6" width="25.5" bestFit="1" customWidth="1"/>
    <col min="8" max="8" width="33.875" bestFit="1" customWidth="1"/>
    <col min="9" max="9" width="14.5" style="80" bestFit="1" customWidth="1"/>
    <col min="11" max="11" width="28.5" bestFit="1" customWidth="1"/>
    <col min="13" max="13" width="61" customWidth="1"/>
    <col min="14" max="14" width="32.5" customWidth="1"/>
    <col min="15" max="15" width="67.5" bestFit="1" customWidth="1"/>
    <col min="17" max="17" width="10.5" bestFit="1" customWidth="1"/>
    <col min="18" max="18" width="42.5" bestFit="1" customWidth="1"/>
    <col min="20" max="20" width="28.125" bestFit="1" customWidth="1"/>
    <col min="21" max="21" width="10.5" bestFit="1" customWidth="1"/>
    <col min="23" max="23" width="21.5" bestFit="1" customWidth="1"/>
    <col min="24" max="24" width="5.5" style="80" bestFit="1" customWidth="1"/>
    <col min="25" max="25" width="6.875" style="80" bestFit="1" customWidth="1"/>
    <col min="27" max="27" width="84.125" bestFit="1" customWidth="1"/>
  </cols>
  <sheetData>
    <row r="2" spans="2:28">
      <c r="B2" s="65" t="s">
        <v>1040</v>
      </c>
      <c r="D2" s="65" t="s">
        <v>1091</v>
      </c>
      <c r="F2" s="65" t="s">
        <v>1092</v>
      </c>
      <c r="H2" s="65" t="s">
        <v>1093</v>
      </c>
      <c r="I2" s="65" t="s">
        <v>1835</v>
      </c>
      <c r="K2" s="65" t="s">
        <v>1094</v>
      </c>
      <c r="M2" s="65" t="s">
        <v>1095</v>
      </c>
      <c r="O2" s="65" t="s">
        <v>1096</v>
      </c>
      <c r="Q2" s="370" t="s">
        <v>1097</v>
      </c>
      <c r="R2" s="371"/>
      <c r="T2" s="370" t="s">
        <v>1098</v>
      </c>
      <c r="U2" s="371"/>
      <c r="W2" s="63" t="s">
        <v>1821</v>
      </c>
      <c r="X2" s="63" t="s">
        <v>1827</v>
      </c>
      <c r="Y2" s="63" t="s">
        <v>1851</v>
      </c>
      <c r="AA2" s="63" t="s">
        <v>1816</v>
      </c>
      <c r="AB2" s="3"/>
    </row>
    <row r="3" spans="2:28">
      <c r="B3" s="2" t="s">
        <v>3</v>
      </c>
      <c r="D3" s="3" t="s">
        <v>3</v>
      </c>
      <c r="F3" s="3" t="s">
        <v>3</v>
      </c>
      <c r="H3" s="3" t="s">
        <v>3</v>
      </c>
      <c r="I3" s="3" t="s">
        <v>3</v>
      </c>
      <c r="K3" s="3" t="s">
        <v>3</v>
      </c>
      <c r="M3" s="3" t="s">
        <v>3</v>
      </c>
      <c r="O3" s="3" t="s">
        <v>3</v>
      </c>
      <c r="Q3" s="3" t="s">
        <v>3</v>
      </c>
      <c r="R3" s="3" t="s">
        <v>3</v>
      </c>
      <c r="T3" s="3" t="s">
        <v>3</v>
      </c>
      <c r="U3" s="3" t="s">
        <v>3</v>
      </c>
      <c r="W3" s="3" t="str">
        <f>IF(VLOOKUP(Form!$H$12, 'Form Drop Down'!$H$3:$I$24, 2, FALSE) = "Select One", "Select One", VLOOKUP(Form!$H$12, 'Form Drop Down'!$H$3:$I$24, 2, FALSE) &amp; " - Standard Terms")</f>
        <v>90 NPR - Standard Terms</v>
      </c>
      <c r="X3" s="3">
        <v>0</v>
      </c>
      <c r="Y3" s="3">
        <f>VLOOKUP(VLOOKUP(Form!$H$12, 'Form Drop Down'!$H$3:$I$24, 2, FALSE), $W$4:$Y$14, 3, FALSE)</f>
        <v>90</v>
      </c>
      <c r="AA3" s="3" t="s">
        <v>127</v>
      </c>
      <c r="AB3" s="3">
        <f>IF(AA3=Form!$L$26,1,0)</f>
        <v>0</v>
      </c>
    </row>
    <row r="4" spans="2:28" ht="16">
      <c r="B4" s="2" t="s">
        <v>944</v>
      </c>
      <c r="D4" s="3" t="s">
        <v>1</v>
      </c>
      <c r="F4" s="3" t="s">
        <v>16</v>
      </c>
      <c r="H4" s="3" t="s">
        <v>63</v>
      </c>
      <c r="I4" s="3" t="s">
        <v>1825</v>
      </c>
      <c r="K4" s="3" t="s">
        <v>24</v>
      </c>
      <c r="M4" s="3" t="s">
        <v>960</v>
      </c>
      <c r="O4" s="83" t="s">
        <v>1281</v>
      </c>
      <c r="Q4" s="3" t="s">
        <v>524</v>
      </c>
      <c r="R4" s="3" t="s">
        <v>525</v>
      </c>
      <c r="T4" s="5" t="s">
        <v>892</v>
      </c>
      <c r="U4" s="5" t="s">
        <v>735</v>
      </c>
      <c r="W4" s="3" t="s">
        <v>1822</v>
      </c>
      <c r="X4" s="3">
        <v>1</v>
      </c>
      <c r="Y4" s="3">
        <v>0</v>
      </c>
      <c r="AA4" s="3" t="s">
        <v>301</v>
      </c>
      <c r="AB4" s="3">
        <f>IF(AA4=Form!$L$26,1,0)</f>
        <v>0</v>
      </c>
    </row>
    <row r="5" spans="2:28" ht="16">
      <c r="B5" s="2" t="s">
        <v>31</v>
      </c>
      <c r="D5" s="3" t="s">
        <v>2</v>
      </c>
      <c r="F5" s="3" t="s">
        <v>21</v>
      </c>
      <c r="H5" s="3" t="s">
        <v>73</v>
      </c>
      <c r="I5" s="3" t="s">
        <v>1825</v>
      </c>
      <c r="K5" s="3" t="s">
        <v>25</v>
      </c>
      <c r="M5" s="3" t="s">
        <v>961</v>
      </c>
      <c r="O5" s="83" t="s">
        <v>1282</v>
      </c>
      <c r="Q5" s="3" t="s">
        <v>146</v>
      </c>
      <c r="R5" s="3" t="s">
        <v>23</v>
      </c>
      <c r="S5" s="80"/>
      <c r="T5" s="5" t="s">
        <v>763</v>
      </c>
      <c r="U5" s="5" t="s">
        <v>617</v>
      </c>
      <c r="W5" s="3" t="s">
        <v>1823</v>
      </c>
      <c r="X5" s="3">
        <v>2</v>
      </c>
      <c r="Y5" s="3">
        <v>0</v>
      </c>
      <c r="AA5" s="3" t="s">
        <v>165</v>
      </c>
      <c r="AB5" s="3">
        <f>IF(AA5=Form!$L$26,1,0)</f>
        <v>0</v>
      </c>
    </row>
    <row r="6" spans="2:28" ht="16">
      <c r="B6" s="1" t="s">
        <v>32</v>
      </c>
      <c r="F6" s="3" t="s">
        <v>26</v>
      </c>
      <c r="H6" s="3" t="s">
        <v>64</v>
      </c>
      <c r="I6" s="3" t="s">
        <v>1825</v>
      </c>
      <c r="O6" s="83" t="s">
        <v>1283</v>
      </c>
      <c r="Q6" s="3" t="s">
        <v>376</v>
      </c>
      <c r="R6" s="3" t="s">
        <v>377</v>
      </c>
      <c r="S6" s="80"/>
      <c r="T6" s="5" t="s">
        <v>843</v>
      </c>
      <c r="U6" s="5" t="s">
        <v>688</v>
      </c>
      <c r="W6" s="3" t="s">
        <v>1824</v>
      </c>
      <c r="X6" s="3">
        <v>3</v>
      </c>
      <c r="Y6" s="3">
        <v>10</v>
      </c>
      <c r="AA6" s="3" t="s">
        <v>502</v>
      </c>
      <c r="AB6" s="3">
        <f>IF(AA6=Form!$L$26,1,0)</f>
        <v>0</v>
      </c>
    </row>
    <row r="7" spans="2:28" ht="16">
      <c r="B7" s="1" t="s">
        <v>1276</v>
      </c>
      <c r="F7" s="3" t="s">
        <v>18</v>
      </c>
      <c r="H7" s="3" t="s">
        <v>6</v>
      </c>
      <c r="I7" s="3" t="s">
        <v>1823</v>
      </c>
      <c r="O7" s="83" t="s">
        <v>1284</v>
      </c>
      <c r="Q7" s="3" t="s">
        <v>74</v>
      </c>
      <c r="R7" s="3" t="s">
        <v>75</v>
      </c>
      <c r="S7" s="80"/>
      <c r="T7" s="5" t="s">
        <v>636</v>
      </c>
      <c r="U7" s="5" t="s">
        <v>635</v>
      </c>
      <c r="W7" s="3" t="s">
        <v>1828</v>
      </c>
      <c r="X7" s="3">
        <v>4</v>
      </c>
      <c r="Y7" s="3">
        <v>30</v>
      </c>
      <c r="AA7" s="3" t="s">
        <v>258</v>
      </c>
      <c r="AB7" s="3">
        <f>IF(AA7=Form!$L$26,1,0)</f>
        <v>0</v>
      </c>
    </row>
    <row r="8" spans="2:28" ht="16">
      <c r="B8" s="92" t="s">
        <v>1897</v>
      </c>
      <c r="H8" s="3" t="s">
        <v>7</v>
      </c>
      <c r="I8" s="3" t="s">
        <v>1822</v>
      </c>
      <c r="O8" s="83" t="s">
        <v>1285</v>
      </c>
      <c r="Q8" s="3" t="s">
        <v>76</v>
      </c>
      <c r="R8" s="3" t="s">
        <v>77</v>
      </c>
      <c r="S8" s="80"/>
      <c r="T8" s="5" t="s">
        <v>767</v>
      </c>
      <c r="U8" s="5" t="s">
        <v>591</v>
      </c>
      <c r="W8" s="3" t="s">
        <v>1829</v>
      </c>
      <c r="X8" s="3">
        <v>5</v>
      </c>
      <c r="Y8" s="3">
        <v>45</v>
      </c>
      <c r="AA8" s="3" t="s">
        <v>278</v>
      </c>
      <c r="AB8" s="3">
        <f>IF(AA8=Form!$L$26,1,0)</f>
        <v>0</v>
      </c>
    </row>
    <row r="9" spans="2:28" ht="16">
      <c r="H9" s="3" t="s">
        <v>65</v>
      </c>
      <c r="I9" s="3" t="s">
        <v>1825</v>
      </c>
      <c r="O9" s="83" t="s">
        <v>1286</v>
      </c>
      <c r="Q9" s="3" t="s">
        <v>78</v>
      </c>
      <c r="R9" s="3" t="s">
        <v>79</v>
      </c>
      <c r="S9" s="80"/>
      <c r="T9" s="5" t="s">
        <v>768</v>
      </c>
      <c r="U9" s="5" t="s">
        <v>592</v>
      </c>
      <c r="W9" s="3" t="s">
        <v>1830</v>
      </c>
      <c r="X9" s="3">
        <v>6</v>
      </c>
      <c r="Y9" s="3">
        <v>60</v>
      </c>
      <c r="AA9" s="3" t="s">
        <v>270</v>
      </c>
      <c r="AB9" s="3">
        <f>IF(AA9=Form!$L$26,1,0)</f>
        <v>0</v>
      </c>
    </row>
    <row r="10" spans="2:28" ht="16">
      <c r="H10" s="3" t="s">
        <v>8</v>
      </c>
      <c r="I10" s="3" t="s">
        <v>1825</v>
      </c>
      <c r="O10" s="83" t="s">
        <v>1287</v>
      </c>
      <c r="Q10" s="3" t="s">
        <v>33</v>
      </c>
      <c r="R10" s="3" t="s">
        <v>80</v>
      </c>
      <c r="S10" s="80"/>
      <c r="T10" s="5" t="s">
        <v>769</v>
      </c>
      <c r="U10" s="5" t="s">
        <v>593</v>
      </c>
      <c r="W10" s="3" t="s">
        <v>1831</v>
      </c>
      <c r="X10" s="3">
        <v>7</v>
      </c>
      <c r="Y10" s="3">
        <v>75</v>
      </c>
      <c r="AA10" s="3" t="s">
        <v>317</v>
      </c>
      <c r="AB10" s="3">
        <f>IF(AA10=Form!$L$26,1,0)</f>
        <v>0</v>
      </c>
    </row>
    <row r="11" spans="2:28" ht="16">
      <c r="H11" s="3" t="s">
        <v>9</v>
      </c>
      <c r="I11" s="3" t="s">
        <v>1822</v>
      </c>
      <c r="O11" s="83" t="s">
        <v>1288</v>
      </c>
      <c r="Q11" s="3" t="s">
        <v>81</v>
      </c>
      <c r="R11" s="3" t="s">
        <v>82</v>
      </c>
      <c r="S11" s="80"/>
      <c r="T11" s="5" t="s">
        <v>750</v>
      </c>
      <c r="U11" s="5" t="s">
        <v>594</v>
      </c>
      <c r="W11" s="3" t="s">
        <v>1825</v>
      </c>
      <c r="X11" s="3">
        <v>8</v>
      </c>
      <c r="Y11" s="3">
        <v>90</v>
      </c>
      <c r="AA11" s="3" t="s">
        <v>378</v>
      </c>
      <c r="AB11" s="3">
        <f>IF(AA11=Form!$L$26,1,0)</f>
        <v>0</v>
      </c>
    </row>
    <row r="12" spans="2:28" ht="16">
      <c r="H12" s="3" t="s">
        <v>71</v>
      </c>
      <c r="I12" s="3" t="s">
        <v>1825</v>
      </c>
      <c r="O12" s="83" t="s">
        <v>1289</v>
      </c>
      <c r="Q12" s="3" t="s">
        <v>83</v>
      </c>
      <c r="R12" s="3" t="s">
        <v>84</v>
      </c>
      <c r="S12" s="80"/>
      <c r="T12" s="5" t="s">
        <v>751</v>
      </c>
      <c r="U12" s="5" t="s">
        <v>595</v>
      </c>
      <c r="W12" s="3" t="s">
        <v>1832</v>
      </c>
      <c r="X12" s="3">
        <v>9</v>
      </c>
      <c r="Y12" s="3">
        <v>90</v>
      </c>
      <c r="AA12" s="3" t="s">
        <v>354</v>
      </c>
      <c r="AB12" s="3">
        <f>IF(AA12=Form!$L$26,1,0)</f>
        <v>0</v>
      </c>
    </row>
    <row r="13" spans="2:28" ht="16">
      <c r="H13" s="3" t="s">
        <v>66</v>
      </c>
      <c r="I13" s="3" t="s">
        <v>1825</v>
      </c>
      <c r="M13" t="s">
        <v>1811</v>
      </c>
      <c r="O13" s="83" t="s">
        <v>1290</v>
      </c>
      <c r="Q13" s="3" t="s">
        <v>85</v>
      </c>
      <c r="R13" s="3" t="s">
        <v>86</v>
      </c>
      <c r="S13" s="80"/>
      <c r="T13" s="5" t="s">
        <v>770</v>
      </c>
      <c r="U13" s="5" t="s">
        <v>596</v>
      </c>
      <c r="W13" s="3" t="s">
        <v>1833</v>
      </c>
      <c r="X13" s="3">
        <v>10</v>
      </c>
      <c r="Y13" s="3">
        <v>105</v>
      </c>
      <c r="AA13" s="3" t="s">
        <v>416</v>
      </c>
      <c r="AB13" s="3">
        <f>IF(AA13=Form!$L$26,1,0)</f>
        <v>0</v>
      </c>
    </row>
    <row r="14" spans="2:28" ht="16">
      <c r="H14" s="3" t="s">
        <v>10</v>
      </c>
      <c r="I14" s="3" t="s">
        <v>1825</v>
      </c>
      <c r="M14" s="81"/>
      <c r="N14">
        <f>IF(M14=Form!$H$15,1,0)</f>
        <v>0</v>
      </c>
      <c r="O14" s="83" t="s">
        <v>1291</v>
      </c>
      <c r="Q14" s="3" t="s">
        <v>87</v>
      </c>
      <c r="R14" s="3" t="s">
        <v>88</v>
      </c>
      <c r="S14" s="80"/>
      <c r="T14" s="5" t="s">
        <v>752</v>
      </c>
      <c r="U14" s="5" t="s">
        <v>597</v>
      </c>
      <c r="W14" s="3" t="s">
        <v>1834</v>
      </c>
      <c r="X14" s="3">
        <v>11</v>
      </c>
      <c r="Y14" s="3">
        <v>120</v>
      </c>
      <c r="AA14" s="3" t="s">
        <v>456</v>
      </c>
      <c r="AB14" s="3">
        <f>IF(AA14=Form!$L$26,1,0)</f>
        <v>0</v>
      </c>
    </row>
    <row r="15" spans="2:28" ht="16">
      <c r="H15" s="3" t="s">
        <v>67</v>
      </c>
      <c r="I15" s="3" t="s">
        <v>1822</v>
      </c>
      <c r="M15" s="81" t="s">
        <v>1454</v>
      </c>
      <c r="N15" s="80">
        <f>IF(M15=Form!$H$15,1,0)</f>
        <v>0</v>
      </c>
      <c r="O15" s="83" t="s">
        <v>1292</v>
      </c>
      <c r="Q15" s="3" t="s">
        <v>89</v>
      </c>
      <c r="R15" s="3" t="s">
        <v>90</v>
      </c>
      <c r="S15" s="80"/>
      <c r="T15" s="5" t="s">
        <v>753</v>
      </c>
      <c r="U15" s="5" t="s">
        <v>598</v>
      </c>
      <c r="W15" s="73" t="s">
        <v>1908</v>
      </c>
      <c r="X15" s="73">
        <v>12</v>
      </c>
      <c r="Y15" s="73">
        <v>180</v>
      </c>
      <c r="AA15" s="3" t="s">
        <v>310</v>
      </c>
      <c r="AB15" s="3">
        <f>IF(AA15=Form!$L$26,1,0)</f>
        <v>0</v>
      </c>
    </row>
    <row r="16" spans="2:28" ht="16">
      <c r="H16" s="3" t="s">
        <v>5</v>
      </c>
      <c r="I16" s="3" t="s">
        <v>1825</v>
      </c>
      <c r="M16" s="81" t="s">
        <v>1457</v>
      </c>
      <c r="N16" s="80">
        <f>IF(M16=Form!$H$15,1,0)</f>
        <v>0</v>
      </c>
      <c r="O16" s="83" t="s">
        <v>1293</v>
      </c>
      <c r="Q16" s="3" t="s">
        <v>91</v>
      </c>
      <c r="R16" s="3" t="s">
        <v>92</v>
      </c>
      <c r="S16" s="80"/>
      <c r="T16" s="5" t="s">
        <v>754</v>
      </c>
      <c r="U16" s="5" t="s">
        <v>599</v>
      </c>
      <c r="W16" s="73" t="s">
        <v>1909</v>
      </c>
      <c r="X16" s="73">
        <v>13</v>
      </c>
      <c r="Y16" s="73">
        <v>180</v>
      </c>
      <c r="AA16" s="3" t="s">
        <v>516</v>
      </c>
      <c r="AB16" s="3">
        <f>IF(AA16=Form!$L$26,1,0)</f>
        <v>0</v>
      </c>
    </row>
    <row r="17" spans="8:28" ht="16">
      <c r="H17" s="3" t="s">
        <v>4</v>
      </c>
      <c r="I17" s="3" t="s">
        <v>1825</v>
      </c>
      <c r="M17" s="81" t="s">
        <v>1458</v>
      </c>
      <c r="N17" s="80">
        <f>IF(M17=Form!$H$15,1,0)</f>
        <v>0</v>
      </c>
      <c r="O17" s="83" t="s">
        <v>1294</v>
      </c>
      <c r="Q17" s="3" t="s">
        <v>93</v>
      </c>
      <c r="R17" s="3" t="s">
        <v>94</v>
      </c>
      <c r="S17" s="80"/>
      <c r="T17" s="5" t="s">
        <v>771</v>
      </c>
      <c r="U17" s="5" t="s">
        <v>600</v>
      </c>
      <c r="AA17" s="3" t="s">
        <v>496</v>
      </c>
      <c r="AB17" s="3">
        <f>IF(AA17=Form!$L$26,1,0)</f>
        <v>0</v>
      </c>
    </row>
    <row r="18" spans="8:28" ht="16">
      <c r="H18" s="3" t="s">
        <v>11</v>
      </c>
      <c r="I18" s="3" t="s">
        <v>1822</v>
      </c>
      <c r="M18" s="81" t="s">
        <v>1473</v>
      </c>
      <c r="N18" s="80">
        <f>IF(M18=Form!$H$15,1,0)</f>
        <v>0</v>
      </c>
      <c r="O18" s="83" t="s">
        <v>1295</v>
      </c>
      <c r="Q18" s="3" t="s">
        <v>95</v>
      </c>
      <c r="R18" s="3" t="s">
        <v>96</v>
      </c>
      <c r="S18" s="80"/>
      <c r="T18" s="5" t="s">
        <v>772</v>
      </c>
      <c r="U18" s="5" t="s">
        <v>601</v>
      </c>
      <c r="AA18" s="3" t="s">
        <v>539</v>
      </c>
      <c r="AB18" s="3">
        <f>IF(AA18=Form!$L$26,1,0)</f>
        <v>0</v>
      </c>
    </row>
    <row r="19" spans="8:28" ht="16">
      <c r="H19" s="3" t="s">
        <v>12</v>
      </c>
      <c r="I19" s="3" t="s">
        <v>1822</v>
      </c>
      <c r="M19" s="81" t="s">
        <v>1474</v>
      </c>
      <c r="N19" s="80">
        <f>IF(M19=Form!$H$15,1,0)</f>
        <v>0</v>
      </c>
      <c r="O19" s="83" t="s">
        <v>1296</v>
      </c>
      <c r="Q19" s="3" t="s">
        <v>97</v>
      </c>
      <c r="R19" s="3" t="s">
        <v>98</v>
      </c>
      <c r="S19" s="80"/>
      <c r="T19" s="5" t="s">
        <v>755</v>
      </c>
      <c r="U19" s="5" t="s">
        <v>602</v>
      </c>
      <c r="AA19" s="3"/>
      <c r="AB19" s="3">
        <f>SUM(AB3:AB18)</f>
        <v>0</v>
      </c>
    </row>
    <row r="20" spans="8:28" ht="16">
      <c r="H20" s="3" t="s">
        <v>68</v>
      </c>
      <c r="I20" s="3" t="s">
        <v>1825</v>
      </c>
      <c r="M20" s="81" t="s">
        <v>1475</v>
      </c>
      <c r="N20" s="80">
        <f>IF(M20=Form!$H$15,1,0)</f>
        <v>0</v>
      </c>
      <c r="O20" s="83" t="s">
        <v>1297</v>
      </c>
      <c r="Q20" s="3" t="s">
        <v>99</v>
      </c>
      <c r="R20" s="3" t="s">
        <v>100</v>
      </c>
      <c r="S20" s="80"/>
      <c r="T20" s="5" t="s">
        <v>773</v>
      </c>
      <c r="U20" s="5" t="s">
        <v>603</v>
      </c>
      <c r="AA20" s="82" t="s">
        <v>1362</v>
      </c>
      <c r="AB20" s="3">
        <f>IF(AA20=Form!$H$15,1,0)</f>
        <v>0</v>
      </c>
    </row>
    <row r="21" spans="8:28" ht="16">
      <c r="H21" s="3" t="s">
        <v>69</v>
      </c>
      <c r="I21" s="3" t="s">
        <v>1825</v>
      </c>
      <c r="M21" s="81" t="s">
        <v>1476</v>
      </c>
      <c r="N21" s="80">
        <f>IF(M21=Form!$H$15,1,0)</f>
        <v>0</v>
      </c>
      <c r="O21" s="83" t="s">
        <v>1298</v>
      </c>
      <c r="Q21" s="3" t="s">
        <v>101</v>
      </c>
      <c r="R21" s="3" t="s">
        <v>102</v>
      </c>
      <c r="S21" s="80"/>
      <c r="T21" s="5" t="s">
        <v>756</v>
      </c>
      <c r="U21" s="5" t="s">
        <v>604</v>
      </c>
      <c r="AA21" s="82" t="s">
        <v>1734</v>
      </c>
      <c r="AB21" s="3">
        <f>IF(AA21=Form!$H$15,1,0)</f>
        <v>0</v>
      </c>
    </row>
    <row r="22" spans="8:28" ht="16">
      <c r="H22" s="3" t="s">
        <v>13</v>
      </c>
      <c r="I22" s="3" t="s">
        <v>1823</v>
      </c>
      <c r="M22" s="81" t="s">
        <v>1477</v>
      </c>
      <c r="N22" s="80">
        <f>IF(M22=Form!$H$15,1,0)</f>
        <v>0</v>
      </c>
      <c r="O22" s="83" t="s">
        <v>1299</v>
      </c>
      <c r="Q22" s="3" t="s">
        <v>103</v>
      </c>
      <c r="R22" s="3" t="s">
        <v>104</v>
      </c>
      <c r="S22" s="80"/>
      <c r="T22" s="5" t="s">
        <v>757</v>
      </c>
      <c r="U22" s="5" t="s">
        <v>605</v>
      </c>
      <c r="AA22" s="82" t="s">
        <v>1735</v>
      </c>
      <c r="AB22" s="3">
        <f>IF(AA22=Form!$H$15,1,0)</f>
        <v>0</v>
      </c>
    </row>
    <row r="23" spans="8:28" ht="16">
      <c r="H23" s="3" t="s">
        <v>70</v>
      </c>
      <c r="I23" s="3" t="s">
        <v>1822</v>
      </c>
      <c r="M23" s="81" t="s">
        <v>1478</v>
      </c>
      <c r="N23" s="80">
        <f>IF(M23=Form!$H$15,1,0)</f>
        <v>0</v>
      </c>
      <c r="O23" s="83" t="s">
        <v>1300</v>
      </c>
      <c r="Q23" s="3" t="s">
        <v>105</v>
      </c>
      <c r="R23" s="3" t="s">
        <v>106</v>
      </c>
      <c r="S23" s="80"/>
      <c r="T23" s="5" t="s">
        <v>774</v>
      </c>
      <c r="U23" s="5" t="s">
        <v>606</v>
      </c>
      <c r="AA23" s="82" t="s">
        <v>1736</v>
      </c>
      <c r="AB23" s="3">
        <f>IF(AA23=Form!$H$15,1,0)</f>
        <v>0</v>
      </c>
    </row>
    <row r="24" spans="8:28" ht="16">
      <c r="H24" s="3" t="s">
        <v>72</v>
      </c>
      <c r="I24" s="3" t="s">
        <v>1824</v>
      </c>
      <c r="M24" s="81" t="s">
        <v>1479</v>
      </c>
      <c r="N24" s="80">
        <f>IF(M24=Form!$H$15,1,0)</f>
        <v>0</v>
      </c>
      <c r="O24" s="83" t="s">
        <v>1301</v>
      </c>
      <c r="Q24" s="3" t="s">
        <v>107</v>
      </c>
      <c r="R24" s="3" t="s">
        <v>108</v>
      </c>
      <c r="S24" s="80"/>
      <c r="T24" s="5" t="s">
        <v>758</v>
      </c>
      <c r="U24" s="5" t="s">
        <v>607</v>
      </c>
      <c r="AA24" s="82" t="s">
        <v>1737</v>
      </c>
      <c r="AB24" s="3">
        <f>IF(AA24=Form!$H$15,1,0)</f>
        <v>0</v>
      </c>
    </row>
    <row r="25" spans="8:28" ht="16">
      <c r="M25" s="81" t="s">
        <v>1480</v>
      </c>
      <c r="N25" s="80">
        <f>IF(M25=Form!$H$15,1,0)</f>
        <v>0</v>
      </c>
      <c r="O25" s="83" t="s">
        <v>1302</v>
      </c>
      <c r="Q25" s="3" t="s">
        <v>109</v>
      </c>
      <c r="R25" s="3" t="s">
        <v>110</v>
      </c>
      <c r="S25" s="80"/>
      <c r="T25" s="5" t="s">
        <v>759</v>
      </c>
      <c r="U25" s="5" t="s">
        <v>608</v>
      </c>
      <c r="AA25" s="82" t="s">
        <v>1738</v>
      </c>
      <c r="AB25" s="3">
        <f>IF(AA25=Form!$H$15,1,0)</f>
        <v>0</v>
      </c>
    </row>
    <row r="26" spans="8:28" ht="16">
      <c r="M26" s="81" t="s">
        <v>1481</v>
      </c>
      <c r="N26" s="80">
        <f>IF(M26=Form!$H$15,1,0)</f>
        <v>0</v>
      </c>
      <c r="O26" s="83" t="s">
        <v>1303</v>
      </c>
      <c r="Q26" s="3" t="s">
        <v>111</v>
      </c>
      <c r="R26" s="3" t="s">
        <v>112</v>
      </c>
      <c r="S26" s="80"/>
      <c r="T26" s="5" t="s">
        <v>610</v>
      </c>
      <c r="U26" s="5" t="s">
        <v>609</v>
      </c>
      <c r="AA26" s="82" t="s">
        <v>1739</v>
      </c>
      <c r="AB26" s="3">
        <f>IF(AA26=Form!$H$15,1,0)</f>
        <v>0</v>
      </c>
    </row>
    <row r="27" spans="8:28" ht="16">
      <c r="M27" s="81" t="s">
        <v>1482</v>
      </c>
      <c r="N27" s="80">
        <f>IF(M27=Form!$H$15,1,0)</f>
        <v>0</v>
      </c>
      <c r="O27" s="83" t="s">
        <v>1304</v>
      </c>
      <c r="Q27" s="3" t="s">
        <v>113</v>
      </c>
      <c r="R27" s="3" t="s">
        <v>114</v>
      </c>
      <c r="S27" s="80"/>
      <c r="T27" s="5" t="s">
        <v>760</v>
      </c>
      <c r="U27" s="5" t="s">
        <v>611</v>
      </c>
      <c r="AA27" s="82" t="s">
        <v>1740</v>
      </c>
      <c r="AB27" s="3">
        <f>IF(AA27=Form!$H$15,1,0)</f>
        <v>0</v>
      </c>
    </row>
    <row r="28" spans="8:28" ht="16">
      <c r="M28" s="81" t="s">
        <v>1550</v>
      </c>
      <c r="N28" s="80">
        <f>IF(M28=Form!$H$15,1,0)</f>
        <v>0</v>
      </c>
      <c r="O28" s="83" t="s">
        <v>1305</v>
      </c>
      <c r="Q28" s="3" t="s">
        <v>115</v>
      </c>
      <c r="R28" s="3" t="s">
        <v>116</v>
      </c>
      <c r="S28" s="80"/>
      <c r="T28" s="5" t="s">
        <v>761</v>
      </c>
      <c r="U28" s="5" t="s">
        <v>612</v>
      </c>
      <c r="AA28" s="82" t="s">
        <v>1741</v>
      </c>
      <c r="AB28" s="3">
        <f>IF(AA28=Form!$H$15,1,0)</f>
        <v>0</v>
      </c>
    </row>
    <row r="29" spans="8:28" ht="16">
      <c r="M29" s="81" t="s">
        <v>1551</v>
      </c>
      <c r="N29" s="80">
        <f>IF(M29=Form!$H$15,1,0)</f>
        <v>0</v>
      </c>
      <c r="O29" s="83" t="s">
        <v>1306</v>
      </c>
      <c r="Q29" s="3" t="s">
        <v>117</v>
      </c>
      <c r="R29" s="3" t="s">
        <v>118</v>
      </c>
      <c r="S29" s="80"/>
      <c r="T29" s="5" t="s">
        <v>775</v>
      </c>
      <c r="U29" s="5" t="s">
        <v>613</v>
      </c>
      <c r="AA29" s="82" t="s">
        <v>1742</v>
      </c>
      <c r="AB29" s="3">
        <f>IF(AA29=Form!$H$15,1,0)</f>
        <v>0</v>
      </c>
    </row>
    <row r="30" spans="8:28" ht="16">
      <c r="M30" s="81" t="s">
        <v>1558</v>
      </c>
      <c r="N30" s="80">
        <f>IF(M30=Form!$H$15,1,0)</f>
        <v>0</v>
      </c>
      <c r="O30" s="83" t="s">
        <v>1307</v>
      </c>
      <c r="Q30" s="3" t="s">
        <v>119</v>
      </c>
      <c r="R30" s="3" t="s">
        <v>120</v>
      </c>
      <c r="S30" s="80"/>
      <c r="T30" s="5" t="s">
        <v>776</v>
      </c>
      <c r="U30" s="5" t="s">
        <v>614</v>
      </c>
      <c r="AA30" s="82" t="s">
        <v>1743</v>
      </c>
      <c r="AB30" s="3">
        <f>IF(AA30=Form!$H$15,1,0)</f>
        <v>0</v>
      </c>
    </row>
    <row r="31" spans="8:28" ht="16">
      <c r="M31" s="81" t="s">
        <v>1559</v>
      </c>
      <c r="N31" s="80">
        <f>IF(M31=Form!$H$15,1,0)</f>
        <v>0</v>
      </c>
      <c r="O31" s="83" t="s">
        <v>1308</v>
      </c>
      <c r="Q31" s="3" t="s">
        <v>121</v>
      </c>
      <c r="R31" s="3" t="s">
        <v>122</v>
      </c>
      <c r="S31" s="80"/>
      <c r="T31" s="5" t="s">
        <v>777</v>
      </c>
      <c r="U31" s="5" t="s">
        <v>615</v>
      </c>
      <c r="AA31" s="82" t="s">
        <v>1744</v>
      </c>
      <c r="AB31" s="3">
        <f>IF(AA31=Form!$H$15,1,0)</f>
        <v>0</v>
      </c>
    </row>
    <row r="32" spans="8:28" ht="16">
      <c r="M32" s="81" t="s">
        <v>1564</v>
      </c>
      <c r="N32" s="80">
        <f>IF(M32=Form!$H$15,1,0)</f>
        <v>0</v>
      </c>
      <c r="O32" s="83" t="s">
        <v>1309</v>
      </c>
      <c r="Q32" s="3" t="s">
        <v>123</v>
      </c>
      <c r="R32" s="3" t="s">
        <v>124</v>
      </c>
      <c r="S32" s="80"/>
      <c r="T32" s="5" t="s">
        <v>762</v>
      </c>
      <c r="U32" s="5" t="s">
        <v>616</v>
      </c>
      <c r="AA32" s="82" t="s">
        <v>1745</v>
      </c>
      <c r="AB32" s="3">
        <f>IF(AA32=Form!$H$15,1,0)</f>
        <v>0</v>
      </c>
    </row>
    <row r="33" spans="13:28" ht="16">
      <c r="M33" s="81" t="s">
        <v>1682</v>
      </c>
      <c r="N33" s="80">
        <f>IF(M33=Form!$H$15,1,0)</f>
        <v>0</v>
      </c>
      <c r="O33" s="83" t="s">
        <v>1310</v>
      </c>
      <c r="Q33" s="3" t="s">
        <v>125</v>
      </c>
      <c r="R33" s="3" t="s">
        <v>126</v>
      </c>
      <c r="S33" s="80"/>
      <c r="T33" s="5" t="s">
        <v>764</v>
      </c>
      <c r="U33" s="5" t="s">
        <v>618</v>
      </c>
      <c r="AA33" s="82" t="s">
        <v>1746</v>
      </c>
      <c r="AB33" s="3">
        <f>IF(AA33=Form!$H$15,1,0)</f>
        <v>0</v>
      </c>
    </row>
    <row r="34" spans="13:28" ht="32">
      <c r="M34" s="81" t="s">
        <v>1686</v>
      </c>
      <c r="N34" s="80">
        <f>IF(M34=Form!$H$15,1,0)</f>
        <v>0</v>
      </c>
      <c r="O34" s="83" t="s">
        <v>1313</v>
      </c>
      <c r="Q34" s="3" t="s">
        <v>127</v>
      </c>
      <c r="R34" s="3" t="s">
        <v>128</v>
      </c>
      <c r="S34" s="80"/>
      <c r="T34" s="5" t="s">
        <v>765</v>
      </c>
      <c r="U34" s="5" t="s">
        <v>619</v>
      </c>
      <c r="AA34" s="82" t="s">
        <v>1747</v>
      </c>
      <c r="AB34" s="3">
        <f>IF(AA34=Form!$H$15,1,0)</f>
        <v>0</v>
      </c>
    </row>
    <row r="35" spans="13:28" ht="16">
      <c r="M35" s="81" t="s">
        <v>1565</v>
      </c>
      <c r="N35" s="80">
        <f>IF(M35=Form!$H$15,1,0)</f>
        <v>0</v>
      </c>
      <c r="O35" s="83" t="s">
        <v>1311</v>
      </c>
      <c r="Q35" s="3" t="s">
        <v>129</v>
      </c>
      <c r="R35" s="3" t="s">
        <v>569</v>
      </c>
      <c r="S35" s="80"/>
      <c r="T35" s="5" t="s">
        <v>766</v>
      </c>
      <c r="U35" s="5" t="s">
        <v>620</v>
      </c>
      <c r="AA35" s="82" t="s">
        <v>1748</v>
      </c>
      <c r="AB35" s="3">
        <f>IF(AA35=Form!$H$15,1,0)</f>
        <v>0</v>
      </c>
    </row>
    <row r="36" spans="13:28" ht="16">
      <c r="M36" s="81"/>
      <c r="N36" s="80">
        <f>IF(M36=Form!$H$15,1,0)</f>
        <v>0</v>
      </c>
      <c r="O36" s="83" t="s">
        <v>1314</v>
      </c>
      <c r="Q36" s="3" t="s">
        <v>130</v>
      </c>
      <c r="R36" s="3" t="s">
        <v>131</v>
      </c>
      <c r="S36" s="80"/>
      <c r="T36" s="5" t="s">
        <v>778</v>
      </c>
      <c r="U36" s="5" t="s">
        <v>621</v>
      </c>
      <c r="AA36" s="82" t="s">
        <v>1749</v>
      </c>
      <c r="AB36" s="3">
        <f>IF(AA36=Form!$H$15,1,0)</f>
        <v>0</v>
      </c>
    </row>
    <row r="37" spans="13:28" ht="32">
      <c r="M37" s="81"/>
      <c r="N37" s="80">
        <f>IF(M37=Form!$H$15,1,0)</f>
        <v>0</v>
      </c>
      <c r="O37" s="83" t="s">
        <v>1315</v>
      </c>
      <c r="Q37" s="3" t="s">
        <v>132</v>
      </c>
      <c r="R37" s="3" t="s">
        <v>133</v>
      </c>
      <c r="S37" s="80"/>
      <c r="T37" s="5" t="s">
        <v>779</v>
      </c>
      <c r="U37" s="5" t="s">
        <v>622</v>
      </c>
      <c r="AA37" s="82" t="s">
        <v>1750</v>
      </c>
      <c r="AB37" s="3">
        <f>IF(AA37=Form!$H$15,1,0)</f>
        <v>0</v>
      </c>
    </row>
    <row r="38" spans="13:28" ht="16">
      <c r="M38" s="81"/>
      <c r="N38" s="80">
        <f>IF(M38=Form!$H$15,1,0)</f>
        <v>0</v>
      </c>
      <c r="O38" s="83" t="s">
        <v>1327</v>
      </c>
      <c r="Q38" s="3" t="s">
        <v>134</v>
      </c>
      <c r="R38" s="3" t="s">
        <v>135</v>
      </c>
      <c r="S38" s="80"/>
      <c r="T38" s="5" t="s">
        <v>780</v>
      </c>
      <c r="U38" s="5" t="s">
        <v>623</v>
      </c>
      <c r="AA38" s="82" t="s">
        <v>1751</v>
      </c>
      <c r="AB38" s="3">
        <f>IF(AA38=Form!$H$15,1,0)</f>
        <v>0</v>
      </c>
    </row>
    <row r="39" spans="13:28" ht="16">
      <c r="M39" s="81"/>
      <c r="N39" s="80">
        <f>IF(M39=Form!$H$15,1,0)</f>
        <v>0</v>
      </c>
      <c r="O39" s="83" t="s">
        <v>1312</v>
      </c>
      <c r="Q39" s="3" t="s">
        <v>136</v>
      </c>
      <c r="R39" s="3" t="s">
        <v>137</v>
      </c>
      <c r="S39" s="80"/>
      <c r="T39" s="5" t="s">
        <v>781</v>
      </c>
      <c r="U39" s="5" t="s">
        <v>624</v>
      </c>
      <c r="AA39" s="3"/>
      <c r="AB39" s="3">
        <f>SUM(AB20:AB38)</f>
        <v>0</v>
      </c>
    </row>
    <row r="40" spans="13:28" ht="16">
      <c r="M40" s="81"/>
      <c r="N40" s="80">
        <f>IF(M40=Form!$H$15,1,0)</f>
        <v>0</v>
      </c>
      <c r="O40" s="83" t="s">
        <v>1316</v>
      </c>
      <c r="Q40" s="3" t="s">
        <v>138</v>
      </c>
      <c r="R40" s="3" t="s">
        <v>139</v>
      </c>
      <c r="S40" s="80"/>
      <c r="T40" s="5" t="s">
        <v>782</v>
      </c>
      <c r="U40" s="5" t="s">
        <v>625</v>
      </c>
    </row>
    <row r="41" spans="13:28" ht="16">
      <c r="M41" s="81"/>
      <c r="N41" s="80">
        <f>IF(M41=Form!$H$15,1,0)</f>
        <v>0</v>
      </c>
      <c r="O41" s="83" t="s">
        <v>1326</v>
      </c>
      <c r="Q41" s="3" t="s">
        <v>140</v>
      </c>
      <c r="R41" s="3" t="s">
        <v>141</v>
      </c>
      <c r="S41" s="80"/>
      <c r="T41" s="5" t="s">
        <v>783</v>
      </c>
      <c r="U41" s="5" t="s">
        <v>626</v>
      </c>
      <c r="AA41" s="63" t="s">
        <v>1818</v>
      </c>
      <c r="AB41" s="3"/>
    </row>
    <row r="42" spans="13:28" ht="16">
      <c r="M42" s="81"/>
      <c r="N42" s="80">
        <f>IF(M42=Form!$H$15,1,0)</f>
        <v>0</v>
      </c>
      <c r="O42" s="83" t="s">
        <v>1317</v>
      </c>
      <c r="Q42" s="3" t="s">
        <v>142</v>
      </c>
      <c r="R42" s="3" t="s">
        <v>143</v>
      </c>
      <c r="S42" s="80"/>
      <c r="T42" s="5" t="s">
        <v>784</v>
      </c>
      <c r="U42" s="5" t="s">
        <v>627</v>
      </c>
      <c r="AA42" s="3" t="s">
        <v>63</v>
      </c>
      <c r="AB42" s="3">
        <f>IF(AA42=Form!$H$12,1,0)</f>
        <v>0</v>
      </c>
    </row>
    <row r="43" spans="13:28" ht="16">
      <c r="M43" s="81"/>
      <c r="N43" s="80">
        <f>IF(M43=Form!$H$15,1,0)</f>
        <v>0</v>
      </c>
      <c r="O43" s="83" t="s">
        <v>1318</v>
      </c>
      <c r="Q43" s="3" t="s">
        <v>144</v>
      </c>
      <c r="R43" s="3" t="s">
        <v>145</v>
      </c>
      <c r="S43" s="80"/>
      <c r="T43" s="5" t="s">
        <v>785</v>
      </c>
      <c r="U43" s="5" t="s">
        <v>628</v>
      </c>
      <c r="AA43" s="3" t="s">
        <v>65</v>
      </c>
      <c r="AB43" s="3">
        <f>IF(AA43=Form!$H$12,1,0)</f>
        <v>0</v>
      </c>
    </row>
    <row r="44" spans="13:28" ht="16">
      <c r="M44" s="81"/>
      <c r="N44" s="80">
        <f>IF(M44=Form!$H$15,1,0)</f>
        <v>0</v>
      </c>
      <c r="O44" s="83" t="s">
        <v>1319</v>
      </c>
      <c r="Q44" s="3" t="s">
        <v>147</v>
      </c>
      <c r="R44" s="3" t="s">
        <v>148</v>
      </c>
      <c r="S44" s="80"/>
      <c r="T44" s="5" t="s">
        <v>786</v>
      </c>
      <c r="U44" s="5" t="s">
        <v>629</v>
      </c>
      <c r="AA44" s="3" t="s">
        <v>5</v>
      </c>
      <c r="AB44" s="3">
        <f>IF(AA44=Form!$H$12,1,0)</f>
        <v>0</v>
      </c>
    </row>
    <row r="45" spans="13:28" ht="16">
      <c r="M45" s="81"/>
      <c r="N45" s="80">
        <f>IF(M45=Form!$H$15,1,0)</f>
        <v>0</v>
      </c>
      <c r="O45" s="83" t="s">
        <v>1320</v>
      </c>
      <c r="Q45" s="3" t="s">
        <v>149</v>
      </c>
      <c r="R45" s="3" t="s">
        <v>150</v>
      </c>
      <c r="S45" s="80"/>
      <c r="T45" s="5" t="s">
        <v>787</v>
      </c>
      <c r="U45" s="5" t="s">
        <v>630</v>
      </c>
      <c r="AA45" s="3"/>
      <c r="AB45" s="3">
        <f>SUM(AB42:AB44)</f>
        <v>0</v>
      </c>
    </row>
    <row r="46" spans="13:28" ht="32">
      <c r="M46" s="81"/>
      <c r="N46" s="80">
        <f>IF(M46=Form!$H$15,1,0)</f>
        <v>0</v>
      </c>
      <c r="O46" s="83" t="s">
        <v>1328</v>
      </c>
      <c r="Q46" s="3" t="s">
        <v>151</v>
      </c>
      <c r="R46" s="3" t="s">
        <v>152</v>
      </c>
      <c r="S46" s="80"/>
      <c r="T46" s="5" t="s">
        <v>788</v>
      </c>
      <c r="U46" s="5" t="s">
        <v>631</v>
      </c>
    </row>
    <row r="47" spans="13:28" ht="16">
      <c r="M47" s="81"/>
      <c r="N47" s="80">
        <f>IF(M47=Form!$H$15,1,0)</f>
        <v>0</v>
      </c>
      <c r="O47" s="83" t="s">
        <v>1321</v>
      </c>
      <c r="Q47" s="3" t="s">
        <v>153</v>
      </c>
      <c r="R47" s="3" t="s">
        <v>154</v>
      </c>
      <c r="S47" s="80"/>
      <c r="T47" s="5" t="s">
        <v>789</v>
      </c>
      <c r="U47" s="5" t="s">
        <v>632</v>
      </c>
    </row>
    <row r="48" spans="13:28" ht="16">
      <c r="M48" s="81"/>
      <c r="N48" s="80">
        <f>IF(M48=Form!$H$15,1,0)</f>
        <v>0</v>
      </c>
      <c r="O48" s="83" t="s">
        <v>1330</v>
      </c>
      <c r="Q48" s="3" t="s">
        <v>155</v>
      </c>
      <c r="R48" s="3" t="s">
        <v>156</v>
      </c>
      <c r="S48" s="80"/>
      <c r="T48" s="5" t="s">
        <v>790</v>
      </c>
      <c r="U48" s="5" t="s">
        <v>633</v>
      </c>
    </row>
    <row r="49" spans="13:25" ht="16">
      <c r="M49" s="81"/>
      <c r="N49" s="80">
        <f>IF(M49=Form!$H$15,1,0)</f>
        <v>0</v>
      </c>
      <c r="O49" s="83" t="s">
        <v>1322</v>
      </c>
      <c r="Q49" s="3" t="s">
        <v>157</v>
      </c>
      <c r="R49" s="3" t="s">
        <v>158</v>
      </c>
      <c r="S49" s="80"/>
      <c r="T49" s="5" t="s">
        <v>791</v>
      </c>
      <c r="U49" s="5" t="s">
        <v>634</v>
      </c>
    </row>
    <row r="50" spans="13:25" ht="32">
      <c r="M50" s="81"/>
      <c r="N50" s="80">
        <f>IF(M50=Form!$H$15,1,0)</f>
        <v>0</v>
      </c>
      <c r="O50" s="83" t="s">
        <v>1323</v>
      </c>
      <c r="Q50" s="3" t="s">
        <v>159</v>
      </c>
      <c r="R50" s="3" t="s">
        <v>160</v>
      </c>
      <c r="S50" s="80"/>
      <c r="T50" s="5" t="s">
        <v>792</v>
      </c>
      <c r="U50" s="5" t="s">
        <v>637</v>
      </c>
    </row>
    <row r="51" spans="13:25" ht="32">
      <c r="M51" s="81"/>
      <c r="N51" s="80">
        <f>IF(M51=Form!$H$15,1,0)</f>
        <v>0</v>
      </c>
      <c r="O51" s="83" t="s">
        <v>1324</v>
      </c>
      <c r="Q51" s="3" t="s">
        <v>161</v>
      </c>
      <c r="R51" s="3" t="s">
        <v>162</v>
      </c>
      <c r="S51" s="80"/>
      <c r="T51" s="5" t="s">
        <v>793</v>
      </c>
      <c r="U51" s="5" t="s">
        <v>638</v>
      </c>
    </row>
    <row r="52" spans="13:25" ht="16">
      <c r="M52" s="81"/>
      <c r="N52" s="80">
        <f>IF(M52=Form!$H$15,1,0)</f>
        <v>0</v>
      </c>
      <c r="O52" s="83" t="s">
        <v>1325</v>
      </c>
      <c r="Q52" s="3" t="s">
        <v>163</v>
      </c>
      <c r="R52" s="3" t="s">
        <v>164</v>
      </c>
      <c r="S52" s="80"/>
      <c r="T52" s="5" t="s">
        <v>794</v>
      </c>
      <c r="U52" s="5" t="s">
        <v>639</v>
      </c>
    </row>
    <row r="53" spans="13:25" ht="16">
      <c r="M53" s="81" t="s">
        <v>1766</v>
      </c>
      <c r="N53" s="80">
        <f>IF(M53=Form!$H$15,1,0)</f>
        <v>0</v>
      </c>
      <c r="O53" s="83" t="s">
        <v>1329</v>
      </c>
      <c r="Q53" s="3" t="s">
        <v>165</v>
      </c>
      <c r="R53" s="3" t="s">
        <v>166</v>
      </c>
      <c r="S53" s="80"/>
      <c r="T53" s="5" t="s">
        <v>795</v>
      </c>
      <c r="U53" s="5" t="s">
        <v>640</v>
      </c>
    </row>
    <row r="54" spans="13:25" ht="16">
      <c r="N54" s="80"/>
      <c r="O54" s="83" t="s">
        <v>1331</v>
      </c>
      <c r="Q54" s="3" t="s">
        <v>167</v>
      </c>
      <c r="R54" s="3" t="s">
        <v>168</v>
      </c>
      <c r="S54" s="80"/>
      <c r="T54" s="5" t="s">
        <v>796</v>
      </c>
      <c r="U54" s="5" t="s">
        <v>641</v>
      </c>
      <c r="W54" s="72"/>
      <c r="X54" s="72"/>
      <c r="Y54" s="72"/>
    </row>
    <row r="55" spans="13:25" ht="16">
      <c r="M55" s="80"/>
      <c r="N55" s="80">
        <f>SUM(N14:N54)</f>
        <v>0</v>
      </c>
      <c r="O55" s="83" t="s">
        <v>1332</v>
      </c>
      <c r="Q55" s="3" t="s">
        <v>169</v>
      </c>
      <c r="R55" s="3" t="s">
        <v>170</v>
      </c>
      <c r="S55" s="80"/>
      <c r="T55" s="5" t="s">
        <v>797</v>
      </c>
      <c r="U55" s="5" t="s">
        <v>642</v>
      </c>
      <c r="W55" s="72"/>
      <c r="X55" s="72"/>
      <c r="Y55" s="72"/>
    </row>
    <row r="56" spans="13:25" ht="16">
      <c r="N56" s="80"/>
      <c r="O56" s="83" t="s">
        <v>1333</v>
      </c>
      <c r="Q56" s="3" t="s">
        <v>171</v>
      </c>
      <c r="R56" s="3" t="s">
        <v>172</v>
      </c>
      <c r="S56" s="80"/>
      <c r="T56" s="5" t="s">
        <v>798</v>
      </c>
      <c r="U56" s="5" t="s">
        <v>643</v>
      </c>
      <c r="W56" s="72"/>
      <c r="X56" s="72"/>
      <c r="Y56" s="72"/>
    </row>
    <row r="57" spans="13:25" ht="16">
      <c r="N57" s="80"/>
      <c r="O57" s="83" t="s">
        <v>1334</v>
      </c>
      <c r="Q57" s="3" t="s">
        <v>173</v>
      </c>
      <c r="R57" s="3" t="s">
        <v>174</v>
      </c>
      <c r="S57" s="80"/>
      <c r="T57" s="5" t="s">
        <v>799</v>
      </c>
      <c r="U57" s="5" t="s">
        <v>644</v>
      </c>
      <c r="W57" s="72"/>
      <c r="X57" s="72"/>
      <c r="Y57" s="72"/>
    </row>
    <row r="58" spans="13:25" ht="16">
      <c r="N58" s="80"/>
      <c r="O58" s="83" t="s">
        <v>1335</v>
      </c>
      <c r="Q58" s="3" t="s">
        <v>175</v>
      </c>
      <c r="R58" s="3" t="s">
        <v>176</v>
      </c>
      <c r="S58" s="80"/>
      <c r="T58" s="5" t="s">
        <v>800</v>
      </c>
      <c r="U58" s="5" t="s">
        <v>645</v>
      </c>
      <c r="W58" s="72"/>
      <c r="X58" s="72"/>
      <c r="Y58" s="72"/>
    </row>
    <row r="59" spans="13:25" ht="16">
      <c r="N59" s="80"/>
      <c r="O59" s="83" t="s">
        <v>1336</v>
      </c>
      <c r="Q59" s="3" t="s">
        <v>177</v>
      </c>
      <c r="R59" s="3" t="s">
        <v>178</v>
      </c>
      <c r="S59" s="80"/>
      <c r="T59" s="5" t="s">
        <v>801</v>
      </c>
      <c r="U59" s="5" t="s">
        <v>646</v>
      </c>
      <c r="W59" s="72"/>
      <c r="X59" s="72"/>
      <c r="Y59" s="72"/>
    </row>
    <row r="60" spans="13:25" ht="16">
      <c r="N60" s="80"/>
      <c r="O60" s="83" t="s">
        <v>1337</v>
      </c>
      <c r="Q60" s="3" t="s">
        <v>179</v>
      </c>
      <c r="R60" s="3" t="s">
        <v>180</v>
      </c>
      <c r="S60" s="80"/>
      <c r="T60" s="5" t="s">
        <v>802</v>
      </c>
      <c r="U60" s="5" t="s">
        <v>647</v>
      </c>
      <c r="W60" s="72"/>
      <c r="X60" s="72"/>
      <c r="Y60" s="72"/>
    </row>
    <row r="61" spans="13:25" ht="16">
      <c r="N61" s="80"/>
      <c r="O61" s="83" t="s">
        <v>1338</v>
      </c>
      <c r="Q61" s="3" t="s">
        <v>181</v>
      </c>
      <c r="R61" s="3" t="s">
        <v>182</v>
      </c>
      <c r="S61" s="80"/>
      <c r="T61" s="5" t="s">
        <v>803</v>
      </c>
      <c r="U61" s="5" t="s">
        <v>648</v>
      </c>
      <c r="W61" s="72"/>
      <c r="X61" s="72"/>
      <c r="Y61" s="72"/>
    </row>
    <row r="62" spans="13:25" ht="16">
      <c r="N62" s="80"/>
      <c r="O62" s="83" t="s">
        <v>1339</v>
      </c>
      <c r="Q62" s="3" t="s">
        <v>183</v>
      </c>
      <c r="R62" s="3" t="s">
        <v>184</v>
      </c>
      <c r="S62" s="80"/>
      <c r="T62" s="5" t="s">
        <v>804</v>
      </c>
      <c r="U62" s="5" t="s">
        <v>649</v>
      </c>
      <c r="W62" s="72"/>
      <c r="X62" s="72"/>
      <c r="Y62" s="72"/>
    </row>
    <row r="63" spans="13:25" ht="16">
      <c r="N63" s="80"/>
      <c r="O63" s="83" t="s">
        <v>1340</v>
      </c>
      <c r="Q63" s="3" t="s">
        <v>185</v>
      </c>
      <c r="R63" s="3" t="s">
        <v>186</v>
      </c>
      <c r="S63" s="80"/>
      <c r="T63" s="5" t="s">
        <v>805</v>
      </c>
      <c r="U63" s="5" t="s">
        <v>650</v>
      </c>
      <c r="W63" s="72"/>
      <c r="X63" s="72"/>
      <c r="Y63" s="72"/>
    </row>
    <row r="64" spans="13:25" ht="16">
      <c r="N64" s="80"/>
      <c r="O64" s="83" t="s">
        <v>1341</v>
      </c>
      <c r="Q64" s="3" t="s">
        <v>187</v>
      </c>
      <c r="R64" s="3" t="s">
        <v>188</v>
      </c>
      <c r="S64" s="80"/>
      <c r="T64" s="5" t="s">
        <v>806</v>
      </c>
      <c r="U64" s="5" t="s">
        <v>651</v>
      </c>
      <c r="W64" s="72"/>
      <c r="X64" s="72"/>
      <c r="Y64" s="72"/>
    </row>
    <row r="65" spans="14:25" ht="16">
      <c r="N65" s="80"/>
      <c r="O65" s="83" t="s">
        <v>1342</v>
      </c>
      <c r="Q65" s="3" t="s">
        <v>189</v>
      </c>
      <c r="R65" s="3" t="s">
        <v>190</v>
      </c>
      <c r="S65" s="80"/>
      <c r="T65" s="5" t="s">
        <v>807</v>
      </c>
      <c r="U65" s="5" t="s">
        <v>652</v>
      </c>
      <c r="W65" s="72"/>
      <c r="X65" s="72"/>
      <c r="Y65" s="72"/>
    </row>
    <row r="66" spans="14:25" ht="16">
      <c r="N66" s="80"/>
      <c r="O66" s="83" t="s">
        <v>1343</v>
      </c>
      <c r="Q66" s="3" t="s">
        <v>191</v>
      </c>
      <c r="R66" s="3" t="s">
        <v>192</v>
      </c>
      <c r="S66" s="80"/>
      <c r="T66" s="5" t="s">
        <v>808</v>
      </c>
      <c r="U66" s="5" t="s">
        <v>653</v>
      </c>
      <c r="W66" s="72"/>
      <c r="X66" s="72"/>
      <c r="Y66" s="72"/>
    </row>
    <row r="67" spans="14:25" ht="16">
      <c r="N67" s="80"/>
      <c r="O67" s="83" t="s">
        <v>1344</v>
      </c>
      <c r="Q67" s="3" t="s">
        <v>193</v>
      </c>
      <c r="R67" s="3" t="s">
        <v>194</v>
      </c>
      <c r="S67" s="80"/>
      <c r="T67" s="5" t="s">
        <v>809</v>
      </c>
      <c r="U67" s="5" t="s">
        <v>654</v>
      </c>
      <c r="W67" s="72"/>
      <c r="X67" s="72"/>
      <c r="Y67" s="72"/>
    </row>
    <row r="68" spans="14:25" ht="16">
      <c r="N68" s="80"/>
      <c r="O68" s="83" t="s">
        <v>1345</v>
      </c>
      <c r="Q68" s="3" t="s">
        <v>195</v>
      </c>
      <c r="R68" s="3" t="s">
        <v>196</v>
      </c>
      <c r="S68" s="80"/>
      <c r="T68" s="5" t="s">
        <v>810</v>
      </c>
      <c r="U68" s="5" t="s">
        <v>655</v>
      </c>
      <c r="W68" s="72"/>
      <c r="X68" s="72"/>
      <c r="Y68" s="72"/>
    </row>
    <row r="69" spans="14:25" ht="16">
      <c r="N69" s="80"/>
      <c r="O69" s="83" t="s">
        <v>1346</v>
      </c>
      <c r="Q69" s="3" t="s">
        <v>197</v>
      </c>
      <c r="R69" s="3" t="s">
        <v>198</v>
      </c>
      <c r="S69" s="80"/>
      <c r="T69" s="5" t="s">
        <v>811</v>
      </c>
      <c r="U69" s="5" t="s">
        <v>656</v>
      </c>
      <c r="W69" s="72"/>
      <c r="X69" s="72"/>
      <c r="Y69" s="72"/>
    </row>
    <row r="70" spans="14:25" ht="16">
      <c r="N70" s="80"/>
      <c r="O70" s="83" t="s">
        <v>1347</v>
      </c>
      <c r="Q70" s="3" t="s">
        <v>199</v>
      </c>
      <c r="R70" s="3" t="s">
        <v>200</v>
      </c>
      <c r="S70" s="80"/>
      <c r="T70" s="5" t="s">
        <v>812</v>
      </c>
      <c r="U70" s="5" t="s">
        <v>657</v>
      </c>
      <c r="W70" s="72"/>
      <c r="X70" s="72"/>
      <c r="Y70" s="72"/>
    </row>
    <row r="71" spans="14:25" ht="16">
      <c r="N71" s="80"/>
      <c r="O71" s="83" t="s">
        <v>1348</v>
      </c>
      <c r="Q71" s="3" t="s">
        <v>201</v>
      </c>
      <c r="R71" s="3" t="s">
        <v>202</v>
      </c>
      <c r="S71" s="80"/>
      <c r="T71" s="5" t="s">
        <v>813</v>
      </c>
      <c r="U71" s="5" t="s">
        <v>658</v>
      </c>
      <c r="W71" s="72"/>
      <c r="X71" s="72"/>
      <c r="Y71" s="72"/>
    </row>
    <row r="72" spans="14:25" ht="16">
      <c r="N72" s="80"/>
      <c r="O72" s="83" t="s">
        <v>1349</v>
      </c>
      <c r="Q72" s="3" t="s">
        <v>203</v>
      </c>
      <c r="R72" s="3" t="s">
        <v>204</v>
      </c>
      <c r="S72" s="80"/>
      <c r="T72" s="5" t="s">
        <v>814</v>
      </c>
      <c r="U72" s="5" t="s">
        <v>659</v>
      </c>
      <c r="W72" s="72"/>
      <c r="X72" s="72"/>
      <c r="Y72" s="72"/>
    </row>
    <row r="73" spans="14:25" ht="16">
      <c r="N73" s="80"/>
      <c r="O73" s="83" t="s">
        <v>1350</v>
      </c>
      <c r="Q73" s="3" t="s">
        <v>205</v>
      </c>
      <c r="R73" s="3" t="s">
        <v>206</v>
      </c>
      <c r="S73" s="80"/>
      <c r="T73" s="5" t="s">
        <v>815</v>
      </c>
      <c r="U73" s="5" t="s">
        <v>660</v>
      </c>
      <c r="W73" s="72"/>
      <c r="X73" s="72"/>
      <c r="Y73" s="72"/>
    </row>
    <row r="74" spans="14:25" ht="16">
      <c r="N74" s="80"/>
      <c r="O74" s="83" t="s">
        <v>1351</v>
      </c>
      <c r="Q74" s="3" t="s">
        <v>207</v>
      </c>
      <c r="R74" s="3" t="s">
        <v>208</v>
      </c>
      <c r="S74" s="80"/>
      <c r="T74" s="5" t="s">
        <v>816</v>
      </c>
      <c r="U74" s="5" t="s">
        <v>661</v>
      </c>
      <c r="W74" s="72"/>
      <c r="X74" s="72"/>
      <c r="Y74" s="72"/>
    </row>
    <row r="75" spans="14:25" ht="16">
      <c r="N75" s="80"/>
      <c r="O75" s="83" t="s">
        <v>1352</v>
      </c>
      <c r="Q75" s="3" t="s">
        <v>209</v>
      </c>
      <c r="R75" s="3" t="s">
        <v>210</v>
      </c>
      <c r="S75" s="80"/>
      <c r="T75" s="5" t="s">
        <v>817</v>
      </c>
      <c r="U75" s="5" t="s">
        <v>662</v>
      </c>
    </row>
    <row r="76" spans="14:25" ht="16">
      <c r="N76" s="80"/>
      <c r="O76" s="83" t="s">
        <v>1353</v>
      </c>
      <c r="Q76" s="3" t="s">
        <v>211</v>
      </c>
      <c r="R76" s="3" t="s">
        <v>212</v>
      </c>
      <c r="S76" s="80"/>
      <c r="T76" s="5" t="s">
        <v>818</v>
      </c>
      <c r="U76" s="5" t="s">
        <v>663</v>
      </c>
    </row>
    <row r="77" spans="14:25" ht="16">
      <c r="N77" s="80"/>
      <c r="O77" s="83" t="s">
        <v>1354</v>
      </c>
      <c r="Q77" s="3" t="s">
        <v>213</v>
      </c>
      <c r="R77" s="3" t="s">
        <v>568</v>
      </c>
      <c r="S77" s="80"/>
      <c r="T77" s="5" t="s">
        <v>819</v>
      </c>
      <c r="U77" s="5" t="s">
        <v>664</v>
      </c>
    </row>
    <row r="78" spans="14:25" ht="16">
      <c r="N78" s="80"/>
      <c r="O78" s="83" t="s">
        <v>1355</v>
      </c>
      <c r="Q78" s="3" t="s">
        <v>214</v>
      </c>
      <c r="R78" s="3" t="s">
        <v>215</v>
      </c>
      <c r="S78" s="80"/>
      <c r="T78" s="5" t="s">
        <v>820</v>
      </c>
      <c r="U78" s="5" t="s">
        <v>665</v>
      </c>
    </row>
    <row r="79" spans="14:25" ht="16">
      <c r="N79" s="80"/>
      <c r="O79" s="83" t="s">
        <v>1356</v>
      </c>
      <c r="Q79" s="3" t="s">
        <v>216</v>
      </c>
      <c r="R79" s="3" t="s">
        <v>217</v>
      </c>
      <c r="S79" s="80"/>
      <c r="T79" s="5" t="s">
        <v>821</v>
      </c>
      <c r="U79" s="5" t="s">
        <v>666</v>
      </c>
    </row>
    <row r="80" spans="14:25" ht="16">
      <c r="N80" s="80"/>
      <c r="O80" s="83" t="s">
        <v>1357</v>
      </c>
      <c r="Q80" s="3" t="s">
        <v>218</v>
      </c>
      <c r="R80" s="3" t="s">
        <v>219</v>
      </c>
      <c r="S80" s="80"/>
      <c r="T80" s="5" t="s">
        <v>822</v>
      </c>
      <c r="U80" s="5" t="s">
        <v>667</v>
      </c>
    </row>
    <row r="81" spans="14:21" ht="16">
      <c r="N81" s="80"/>
      <c r="O81" s="83" t="s">
        <v>1358</v>
      </c>
      <c r="Q81" s="3" t="s">
        <v>220</v>
      </c>
      <c r="R81" s="3" t="s">
        <v>221</v>
      </c>
      <c r="S81" s="80"/>
      <c r="T81" s="5" t="s">
        <v>823</v>
      </c>
      <c r="U81" s="5" t="s">
        <v>668</v>
      </c>
    </row>
    <row r="82" spans="14:21" ht="32">
      <c r="N82" s="80"/>
      <c r="O82" s="83" t="s">
        <v>1359</v>
      </c>
      <c r="Q82" s="3" t="s">
        <v>222</v>
      </c>
      <c r="R82" s="3" t="s">
        <v>223</v>
      </c>
      <c r="S82" s="80"/>
      <c r="T82" s="5" t="s">
        <v>824</v>
      </c>
      <c r="U82" s="5" t="s">
        <v>669</v>
      </c>
    </row>
    <row r="83" spans="14:21" ht="16">
      <c r="N83" s="80"/>
      <c r="O83" s="83" t="s">
        <v>1360</v>
      </c>
      <c r="Q83" s="3" t="s">
        <v>224</v>
      </c>
      <c r="R83" s="3" t="s">
        <v>225</v>
      </c>
      <c r="S83" s="80"/>
      <c r="T83" s="5" t="s">
        <v>825</v>
      </c>
      <c r="U83" s="5" t="s">
        <v>670</v>
      </c>
    </row>
    <row r="84" spans="14:21" ht="16">
      <c r="N84" s="80"/>
      <c r="O84" s="83" t="s">
        <v>1361</v>
      </c>
      <c r="Q84" s="3" t="s">
        <v>226</v>
      </c>
      <c r="R84" s="3" t="s">
        <v>227</v>
      </c>
      <c r="S84" s="80"/>
      <c r="T84" s="5" t="s">
        <v>826</v>
      </c>
      <c r="U84" s="5" t="s">
        <v>671</v>
      </c>
    </row>
    <row r="85" spans="14:21" ht="16">
      <c r="N85" s="80"/>
      <c r="O85" s="83" t="s">
        <v>1362</v>
      </c>
      <c r="Q85" s="3" t="s">
        <v>228</v>
      </c>
      <c r="R85" s="3" t="s">
        <v>229</v>
      </c>
      <c r="S85" s="80"/>
      <c r="T85" s="5" t="s">
        <v>827</v>
      </c>
      <c r="U85" s="5" t="s">
        <v>672</v>
      </c>
    </row>
    <row r="86" spans="14:21" ht="16">
      <c r="N86" s="80"/>
      <c r="O86" s="83" t="s">
        <v>1363</v>
      </c>
      <c r="Q86" s="3" t="s">
        <v>230</v>
      </c>
      <c r="R86" s="3" t="s">
        <v>231</v>
      </c>
      <c r="S86" s="80"/>
      <c r="T86" s="5" t="s">
        <v>828</v>
      </c>
      <c r="U86" s="5" t="s">
        <v>673</v>
      </c>
    </row>
    <row r="87" spans="14:21" ht="16">
      <c r="N87" s="80"/>
      <c r="O87" s="83" t="s">
        <v>1364</v>
      </c>
      <c r="Q87" s="3" t="s">
        <v>232</v>
      </c>
      <c r="R87" s="3" t="s">
        <v>233</v>
      </c>
      <c r="S87" s="80"/>
      <c r="T87" s="5" t="s">
        <v>829</v>
      </c>
      <c r="U87" s="5" t="s">
        <v>674</v>
      </c>
    </row>
    <row r="88" spans="14:21" ht="16">
      <c r="N88" s="80"/>
      <c r="O88" s="83" t="s">
        <v>1365</v>
      </c>
      <c r="Q88" s="3" t="s">
        <v>234</v>
      </c>
      <c r="R88" s="3" t="s">
        <v>235</v>
      </c>
      <c r="S88" s="80"/>
      <c r="T88" s="5" t="s">
        <v>830</v>
      </c>
      <c r="U88" s="5" t="s">
        <v>675</v>
      </c>
    </row>
    <row r="89" spans="14:21" ht="16">
      <c r="N89" s="80"/>
      <c r="O89" s="83" t="s">
        <v>1366</v>
      </c>
      <c r="Q89" s="3" t="s">
        <v>236</v>
      </c>
      <c r="R89" s="3" t="s">
        <v>237</v>
      </c>
      <c r="S89" s="80"/>
      <c r="T89" s="5" t="s">
        <v>831</v>
      </c>
      <c r="U89" s="5" t="s">
        <v>676</v>
      </c>
    </row>
    <row r="90" spans="14:21" ht="16">
      <c r="N90" s="80"/>
      <c r="O90" s="83" t="s">
        <v>1367</v>
      </c>
      <c r="Q90" s="3" t="s">
        <v>238</v>
      </c>
      <c r="R90" s="3" t="s">
        <v>239</v>
      </c>
      <c r="S90" s="80"/>
      <c r="T90" s="5" t="s">
        <v>832</v>
      </c>
      <c r="U90" s="5" t="s">
        <v>677</v>
      </c>
    </row>
    <row r="91" spans="14:21" ht="16">
      <c r="N91" s="80"/>
      <c r="O91" s="83" t="s">
        <v>1368</v>
      </c>
      <c r="Q91" s="3" t="s">
        <v>240</v>
      </c>
      <c r="R91" s="3" t="s">
        <v>241</v>
      </c>
      <c r="S91" s="80"/>
      <c r="T91" s="5" t="s">
        <v>833</v>
      </c>
      <c r="U91" s="5" t="s">
        <v>678</v>
      </c>
    </row>
    <row r="92" spans="14:21" ht="16">
      <c r="N92" s="80"/>
      <c r="O92" s="83" t="s">
        <v>1369</v>
      </c>
      <c r="Q92" s="3" t="s">
        <v>242</v>
      </c>
      <c r="R92" s="3" t="s">
        <v>243</v>
      </c>
      <c r="S92" s="80"/>
      <c r="T92" s="5" t="s">
        <v>834</v>
      </c>
      <c r="U92" s="5" t="s">
        <v>679</v>
      </c>
    </row>
    <row r="93" spans="14:21" ht="16">
      <c r="N93" s="80"/>
      <c r="O93" s="83" t="s">
        <v>1370</v>
      </c>
      <c r="Q93" s="3" t="s">
        <v>244</v>
      </c>
      <c r="R93" s="3" t="s">
        <v>245</v>
      </c>
      <c r="S93" s="80"/>
      <c r="T93" s="5" t="s">
        <v>835</v>
      </c>
      <c r="U93" s="5" t="s">
        <v>680</v>
      </c>
    </row>
    <row r="94" spans="14:21" ht="16">
      <c r="N94" s="80"/>
      <c r="O94" s="83" t="s">
        <v>1371</v>
      </c>
      <c r="Q94" s="3" t="s">
        <v>246</v>
      </c>
      <c r="R94" s="3" t="s">
        <v>247</v>
      </c>
      <c r="S94" s="80"/>
      <c r="T94" s="5" t="s">
        <v>836</v>
      </c>
      <c r="U94" s="5" t="s">
        <v>681</v>
      </c>
    </row>
    <row r="95" spans="14:21" ht="16">
      <c r="N95" s="80"/>
      <c r="O95" s="83" t="s">
        <v>1372</v>
      </c>
      <c r="Q95" s="3" t="s">
        <v>248</v>
      </c>
      <c r="R95" s="3" t="s">
        <v>249</v>
      </c>
      <c r="S95" s="80"/>
      <c r="T95" s="5" t="s">
        <v>837</v>
      </c>
      <c r="U95" s="5" t="s">
        <v>682</v>
      </c>
    </row>
    <row r="96" spans="14:21" ht="16">
      <c r="N96" s="80"/>
      <c r="O96" s="83" t="s">
        <v>1373</v>
      </c>
      <c r="Q96" s="3" t="s">
        <v>250</v>
      </c>
      <c r="R96" s="3" t="s">
        <v>251</v>
      </c>
      <c r="S96" s="80"/>
      <c r="T96" s="5" t="s">
        <v>838</v>
      </c>
      <c r="U96" s="5" t="s">
        <v>683</v>
      </c>
    </row>
    <row r="97" spans="14:21" ht="16">
      <c r="N97" s="80"/>
      <c r="O97" s="83" t="s">
        <v>1374</v>
      </c>
      <c r="Q97" s="3" t="s">
        <v>252</v>
      </c>
      <c r="R97" s="3" t="s">
        <v>253</v>
      </c>
      <c r="S97" s="80"/>
      <c r="T97" s="5" t="s">
        <v>839</v>
      </c>
      <c r="U97" s="5" t="s">
        <v>684</v>
      </c>
    </row>
    <row r="98" spans="14:21" ht="16">
      <c r="N98" s="80"/>
      <c r="O98" s="83" t="s">
        <v>1375</v>
      </c>
      <c r="Q98" s="3" t="s">
        <v>254</v>
      </c>
      <c r="R98" s="3" t="s">
        <v>255</v>
      </c>
      <c r="S98" s="80"/>
      <c r="T98" s="5" t="s">
        <v>840</v>
      </c>
      <c r="U98" s="5" t="s">
        <v>685</v>
      </c>
    </row>
    <row r="99" spans="14:21" ht="16">
      <c r="N99" s="80"/>
      <c r="O99" s="83" t="s">
        <v>1376</v>
      </c>
      <c r="Q99" s="3" t="s">
        <v>256</v>
      </c>
      <c r="R99" s="3" t="s">
        <v>257</v>
      </c>
      <c r="S99" s="80"/>
      <c r="T99" s="5" t="s">
        <v>841</v>
      </c>
      <c r="U99" s="5" t="s">
        <v>686</v>
      </c>
    </row>
    <row r="100" spans="14:21" ht="16">
      <c r="N100" s="80"/>
      <c r="O100" s="83" t="s">
        <v>1377</v>
      </c>
      <c r="Q100" s="3" t="s">
        <v>258</v>
      </c>
      <c r="R100" s="3" t="s">
        <v>259</v>
      </c>
      <c r="S100" s="80"/>
      <c r="T100" s="5" t="s">
        <v>842</v>
      </c>
      <c r="U100" s="5" t="s">
        <v>687</v>
      </c>
    </row>
    <row r="101" spans="14:21" ht="16">
      <c r="N101" s="80"/>
      <c r="O101" s="83" t="s">
        <v>1378</v>
      </c>
      <c r="Q101" s="3" t="s">
        <v>260</v>
      </c>
      <c r="R101" s="3" t="s">
        <v>261</v>
      </c>
      <c r="S101" s="80"/>
      <c r="T101" s="5" t="s">
        <v>844</v>
      </c>
      <c r="U101" s="5" t="s">
        <v>689</v>
      </c>
    </row>
    <row r="102" spans="14:21" ht="16">
      <c r="N102" s="80"/>
      <c r="O102" s="83" t="s">
        <v>1379</v>
      </c>
      <c r="Q102" s="3" t="s">
        <v>262</v>
      </c>
      <c r="R102" s="3" t="s">
        <v>263</v>
      </c>
      <c r="S102" s="80"/>
      <c r="T102" s="5" t="s">
        <v>845</v>
      </c>
      <c r="U102" s="5" t="s">
        <v>690</v>
      </c>
    </row>
    <row r="103" spans="14:21" ht="16">
      <c r="N103" s="80"/>
      <c r="O103" s="83" t="s">
        <v>1380</v>
      </c>
      <c r="Q103" s="3" t="s">
        <v>264</v>
      </c>
      <c r="R103" s="3" t="s">
        <v>265</v>
      </c>
      <c r="S103" s="80"/>
      <c r="T103" s="5" t="s">
        <v>846</v>
      </c>
      <c r="U103" s="5" t="s">
        <v>691</v>
      </c>
    </row>
    <row r="104" spans="14:21" ht="16">
      <c r="N104" s="80"/>
      <c r="O104" s="83" t="s">
        <v>1381</v>
      </c>
      <c r="Q104" s="3" t="s">
        <v>266</v>
      </c>
      <c r="R104" s="3" t="s">
        <v>267</v>
      </c>
      <c r="S104" s="80"/>
      <c r="T104" s="5" t="s">
        <v>847</v>
      </c>
      <c r="U104" s="5" t="s">
        <v>692</v>
      </c>
    </row>
    <row r="105" spans="14:21" ht="16">
      <c r="N105" s="80"/>
      <c r="O105" s="83" t="s">
        <v>1382</v>
      </c>
      <c r="Q105" s="3" t="s">
        <v>268</v>
      </c>
      <c r="R105" s="3" t="s">
        <v>269</v>
      </c>
      <c r="S105" s="80"/>
      <c r="T105" s="5" t="s">
        <v>848</v>
      </c>
      <c r="U105" s="5" t="s">
        <v>693</v>
      </c>
    </row>
    <row r="106" spans="14:21" ht="16">
      <c r="N106" s="80"/>
      <c r="O106" s="83" t="s">
        <v>1383</v>
      </c>
      <c r="Q106" s="3" t="s">
        <v>270</v>
      </c>
      <c r="R106" s="3" t="s">
        <v>271</v>
      </c>
      <c r="S106" s="80"/>
      <c r="T106" s="5" t="s">
        <v>849</v>
      </c>
      <c r="U106" s="5" t="s">
        <v>694</v>
      </c>
    </row>
    <row r="107" spans="14:21" ht="16">
      <c r="N107" s="80"/>
      <c r="O107" s="83" t="s">
        <v>1384</v>
      </c>
      <c r="Q107" s="3" t="s">
        <v>272</v>
      </c>
      <c r="R107" s="3" t="s">
        <v>273</v>
      </c>
      <c r="S107" s="80"/>
      <c r="T107" s="5" t="s">
        <v>850</v>
      </c>
      <c r="U107" s="5" t="s">
        <v>695</v>
      </c>
    </row>
    <row r="108" spans="14:21" ht="16">
      <c r="N108" s="80"/>
      <c r="O108" s="83" t="s">
        <v>1385</v>
      </c>
      <c r="Q108" s="3" t="s">
        <v>274</v>
      </c>
      <c r="R108" s="3" t="s">
        <v>275</v>
      </c>
      <c r="S108" s="80"/>
      <c r="T108" s="5" t="s">
        <v>851</v>
      </c>
      <c r="U108" s="5" t="s">
        <v>696</v>
      </c>
    </row>
    <row r="109" spans="14:21" ht="16">
      <c r="N109" s="80"/>
      <c r="O109" s="83" t="s">
        <v>1386</v>
      </c>
      <c r="Q109" s="3" t="s">
        <v>276</v>
      </c>
      <c r="R109" s="3" t="s">
        <v>277</v>
      </c>
      <c r="S109" s="80"/>
      <c r="T109" s="5" t="s">
        <v>852</v>
      </c>
      <c r="U109" s="5" t="s">
        <v>697</v>
      </c>
    </row>
    <row r="110" spans="14:21" ht="16">
      <c r="N110" s="80"/>
      <c r="O110" s="83" t="s">
        <v>1387</v>
      </c>
      <c r="Q110" s="3" t="s">
        <v>278</v>
      </c>
      <c r="R110" s="3" t="s">
        <v>279</v>
      </c>
      <c r="S110" s="80"/>
      <c r="T110" s="5" t="s">
        <v>853</v>
      </c>
      <c r="U110" s="5" t="s">
        <v>698</v>
      </c>
    </row>
    <row r="111" spans="14:21" ht="16">
      <c r="N111" s="80"/>
      <c r="O111" s="83" t="s">
        <v>1388</v>
      </c>
      <c r="Q111" s="3" t="s">
        <v>280</v>
      </c>
      <c r="R111" s="3" t="s">
        <v>281</v>
      </c>
      <c r="S111" s="80"/>
      <c r="T111" s="5" t="s">
        <v>854</v>
      </c>
      <c r="U111" s="5" t="s">
        <v>699</v>
      </c>
    </row>
    <row r="112" spans="14:21" ht="16">
      <c r="N112" s="80"/>
      <c r="O112" s="83" t="s">
        <v>1389</v>
      </c>
      <c r="Q112" s="3" t="s">
        <v>282</v>
      </c>
      <c r="R112" s="3" t="s">
        <v>283</v>
      </c>
      <c r="S112" s="80"/>
      <c r="T112" s="5" t="s">
        <v>855</v>
      </c>
      <c r="U112" s="5" t="s">
        <v>700</v>
      </c>
    </row>
    <row r="113" spans="14:21" ht="16">
      <c r="N113" s="80"/>
      <c r="O113" s="83" t="s">
        <v>1390</v>
      </c>
      <c r="Q113" s="3" t="s">
        <v>284</v>
      </c>
      <c r="R113" s="3" t="s">
        <v>567</v>
      </c>
      <c r="S113" s="80"/>
      <c r="T113" s="5" t="s">
        <v>856</v>
      </c>
      <c r="U113" s="5" t="s">
        <v>701</v>
      </c>
    </row>
    <row r="114" spans="14:21" ht="16">
      <c r="N114" s="80"/>
      <c r="O114" s="83" t="s">
        <v>1391</v>
      </c>
      <c r="Q114" s="3" t="s">
        <v>285</v>
      </c>
      <c r="R114" s="3" t="s">
        <v>286</v>
      </c>
      <c r="S114" s="80"/>
      <c r="T114" s="5" t="s">
        <v>857</v>
      </c>
      <c r="U114" s="5" t="s">
        <v>702</v>
      </c>
    </row>
    <row r="115" spans="14:21" ht="16">
      <c r="N115" s="80"/>
      <c r="O115" s="83" t="s">
        <v>1392</v>
      </c>
      <c r="Q115" s="3" t="s">
        <v>287</v>
      </c>
      <c r="R115" s="3" t="s">
        <v>288</v>
      </c>
      <c r="S115" s="80"/>
      <c r="T115" s="5" t="s">
        <v>858</v>
      </c>
      <c r="U115" s="5" t="s">
        <v>703</v>
      </c>
    </row>
    <row r="116" spans="14:21" ht="16">
      <c r="N116" s="80"/>
      <c r="O116" s="83" t="s">
        <v>1393</v>
      </c>
      <c r="Q116" s="3" t="s">
        <v>289</v>
      </c>
      <c r="R116" s="3" t="s">
        <v>290</v>
      </c>
      <c r="S116" s="80"/>
      <c r="T116" s="5" t="s">
        <v>859</v>
      </c>
      <c r="U116" s="5" t="s">
        <v>704</v>
      </c>
    </row>
    <row r="117" spans="14:21" ht="16">
      <c r="N117" s="80"/>
      <c r="O117" s="83" t="s">
        <v>1394</v>
      </c>
      <c r="Q117" s="3" t="s">
        <v>291</v>
      </c>
      <c r="R117" s="3" t="s">
        <v>292</v>
      </c>
      <c r="S117" s="80"/>
      <c r="T117" s="5" t="s">
        <v>860</v>
      </c>
      <c r="U117" s="5" t="s">
        <v>705</v>
      </c>
    </row>
    <row r="118" spans="14:21" ht="16">
      <c r="N118" s="80"/>
      <c r="O118" s="83" t="s">
        <v>1395</v>
      </c>
      <c r="Q118" s="3" t="s">
        <v>293</v>
      </c>
      <c r="R118" s="3" t="s">
        <v>294</v>
      </c>
      <c r="S118" s="80"/>
      <c r="T118" s="5" t="s">
        <v>861</v>
      </c>
      <c r="U118" s="5" t="s">
        <v>706</v>
      </c>
    </row>
    <row r="119" spans="14:21" ht="16">
      <c r="N119" s="80"/>
      <c r="O119" s="83" t="s">
        <v>1396</v>
      </c>
      <c r="Q119" s="3" t="s">
        <v>295</v>
      </c>
      <c r="R119" s="3" t="s">
        <v>296</v>
      </c>
      <c r="S119" s="80"/>
      <c r="T119" s="5" t="s">
        <v>862</v>
      </c>
      <c r="U119" s="5" t="s">
        <v>707</v>
      </c>
    </row>
    <row r="120" spans="14:21" ht="16">
      <c r="N120" s="80"/>
      <c r="O120" s="83" t="s">
        <v>1397</v>
      </c>
      <c r="Q120" s="3" t="s">
        <v>297</v>
      </c>
      <c r="R120" s="3" t="s">
        <v>298</v>
      </c>
      <c r="S120" s="80"/>
      <c r="T120" s="5" t="s">
        <v>863</v>
      </c>
      <c r="U120" s="5" t="s">
        <v>708</v>
      </c>
    </row>
    <row r="121" spans="14:21" ht="16">
      <c r="N121" s="80"/>
      <c r="O121" s="83" t="s">
        <v>1398</v>
      </c>
      <c r="Q121" s="3" t="s">
        <v>299</v>
      </c>
      <c r="R121" s="3" t="s">
        <v>300</v>
      </c>
      <c r="S121" s="80"/>
      <c r="T121" s="5" t="s">
        <v>864</v>
      </c>
      <c r="U121" s="5" t="s">
        <v>709</v>
      </c>
    </row>
    <row r="122" spans="14:21" ht="16">
      <c r="N122" s="80"/>
      <c r="O122" s="83" t="s">
        <v>1399</v>
      </c>
      <c r="Q122" s="3" t="s">
        <v>301</v>
      </c>
      <c r="R122" s="3" t="s">
        <v>302</v>
      </c>
      <c r="S122" s="80"/>
      <c r="T122" s="5" t="s">
        <v>865</v>
      </c>
      <c r="U122" s="5" t="s">
        <v>710</v>
      </c>
    </row>
    <row r="123" spans="14:21" ht="16">
      <c r="N123" s="80"/>
      <c r="O123" s="83" t="s">
        <v>1400</v>
      </c>
      <c r="Q123" s="3" t="s">
        <v>303</v>
      </c>
      <c r="R123" s="3" t="s">
        <v>304</v>
      </c>
      <c r="S123" s="80"/>
      <c r="T123" s="5" t="s">
        <v>866</v>
      </c>
      <c r="U123" s="5" t="s">
        <v>711</v>
      </c>
    </row>
    <row r="124" spans="14:21" ht="16">
      <c r="N124" s="80"/>
      <c r="O124" s="83" t="s">
        <v>1401</v>
      </c>
      <c r="Q124" s="3" t="s">
        <v>305</v>
      </c>
      <c r="R124" s="3" t="s">
        <v>306</v>
      </c>
      <c r="S124" s="80"/>
      <c r="T124" s="5" t="s">
        <v>867</v>
      </c>
      <c r="U124" s="5" t="s">
        <v>712</v>
      </c>
    </row>
    <row r="125" spans="14:21" ht="16">
      <c r="N125" s="80"/>
      <c r="O125" s="83" t="s">
        <v>1402</v>
      </c>
      <c r="Q125" s="3" t="s">
        <v>307</v>
      </c>
      <c r="R125" s="3" t="s">
        <v>308</v>
      </c>
      <c r="S125" s="80"/>
      <c r="T125" s="5" t="s">
        <v>868</v>
      </c>
      <c r="U125" s="5" t="s">
        <v>713</v>
      </c>
    </row>
    <row r="126" spans="14:21" ht="16">
      <c r="N126" s="80"/>
      <c r="O126" s="83" t="s">
        <v>1403</v>
      </c>
      <c r="Q126" s="3" t="s">
        <v>309</v>
      </c>
      <c r="R126" s="3" t="s">
        <v>565</v>
      </c>
      <c r="S126" s="80"/>
      <c r="T126" s="5" t="s">
        <v>869</v>
      </c>
      <c r="U126" s="5" t="s">
        <v>714</v>
      </c>
    </row>
    <row r="127" spans="14:21" ht="16">
      <c r="N127" s="80"/>
      <c r="O127" s="83" t="s">
        <v>1404</v>
      </c>
      <c r="Q127" s="3" t="s">
        <v>310</v>
      </c>
      <c r="R127" s="3" t="s">
        <v>566</v>
      </c>
      <c r="S127" s="80"/>
      <c r="T127" s="5" t="s">
        <v>870</v>
      </c>
      <c r="U127" s="5" t="s">
        <v>715</v>
      </c>
    </row>
    <row r="128" spans="14:21" ht="16">
      <c r="N128" s="80"/>
      <c r="O128" s="83" t="s">
        <v>1405</v>
      </c>
      <c r="Q128" s="3" t="s">
        <v>311</v>
      </c>
      <c r="R128" s="3" t="s">
        <v>312</v>
      </c>
      <c r="S128" s="80"/>
      <c r="T128" s="5" t="s">
        <v>871</v>
      </c>
      <c r="U128" s="5" t="s">
        <v>716</v>
      </c>
    </row>
    <row r="129" spans="14:21" ht="16">
      <c r="N129" s="80"/>
      <c r="O129" s="83" t="s">
        <v>1406</v>
      </c>
      <c r="Q129" s="3" t="s">
        <v>313</v>
      </c>
      <c r="R129" s="3" t="s">
        <v>314</v>
      </c>
      <c r="S129" s="80"/>
      <c r="T129" s="5" t="s">
        <v>872</v>
      </c>
      <c r="U129" s="5" t="s">
        <v>717</v>
      </c>
    </row>
    <row r="130" spans="14:21" ht="16">
      <c r="N130" s="80"/>
      <c r="O130" s="83" t="s">
        <v>1407</v>
      </c>
      <c r="Q130" s="3" t="s">
        <v>315</v>
      </c>
      <c r="R130" s="3" t="s">
        <v>316</v>
      </c>
      <c r="S130" s="80"/>
      <c r="T130" s="5" t="s">
        <v>873</v>
      </c>
      <c r="U130" s="5" t="s">
        <v>718</v>
      </c>
    </row>
    <row r="131" spans="14:21" ht="16">
      <c r="N131" s="80"/>
      <c r="O131" s="83" t="s">
        <v>1408</v>
      </c>
      <c r="Q131" s="3" t="s">
        <v>317</v>
      </c>
      <c r="R131" s="3" t="s">
        <v>564</v>
      </c>
      <c r="S131" s="80"/>
      <c r="T131" s="5" t="s">
        <v>874</v>
      </c>
      <c r="U131" s="5" t="s">
        <v>719</v>
      </c>
    </row>
    <row r="132" spans="14:21" ht="16">
      <c r="N132" s="80"/>
      <c r="O132" s="83" t="s">
        <v>1409</v>
      </c>
      <c r="Q132" s="3" t="s">
        <v>318</v>
      </c>
      <c r="R132" s="3" t="s">
        <v>319</v>
      </c>
      <c r="S132" s="80"/>
      <c r="T132" s="5" t="s">
        <v>875</v>
      </c>
      <c r="U132" s="5" t="s">
        <v>720</v>
      </c>
    </row>
    <row r="133" spans="14:21" ht="16">
      <c r="N133" s="80"/>
      <c r="O133" s="83" t="s">
        <v>1410</v>
      </c>
      <c r="Q133" s="3" t="s">
        <v>320</v>
      </c>
      <c r="R133" s="3" t="s">
        <v>321</v>
      </c>
      <c r="S133" s="80"/>
      <c r="T133" s="5" t="s">
        <v>876</v>
      </c>
      <c r="U133" s="5" t="s">
        <v>721</v>
      </c>
    </row>
    <row r="134" spans="14:21" ht="16">
      <c r="N134" s="80"/>
      <c r="O134" s="83" t="s">
        <v>1411</v>
      </c>
      <c r="Q134" s="3" t="s">
        <v>322</v>
      </c>
      <c r="R134" s="3" t="s">
        <v>323</v>
      </c>
      <c r="S134" s="80"/>
      <c r="T134" s="5" t="s">
        <v>877</v>
      </c>
      <c r="U134" s="5" t="s">
        <v>878</v>
      </c>
    </row>
    <row r="135" spans="14:21" ht="16">
      <c r="N135" s="80"/>
      <c r="O135" s="83" t="s">
        <v>1412</v>
      </c>
      <c r="Q135" s="3" t="s">
        <v>324</v>
      </c>
      <c r="R135" s="3" t="s">
        <v>325</v>
      </c>
      <c r="S135" s="80"/>
      <c r="T135" s="5" t="s">
        <v>879</v>
      </c>
      <c r="U135" s="5" t="s">
        <v>722</v>
      </c>
    </row>
    <row r="136" spans="14:21" ht="16">
      <c r="N136" s="80"/>
      <c r="O136" s="83" t="s">
        <v>1413</v>
      </c>
      <c r="Q136" s="3" t="s">
        <v>326</v>
      </c>
      <c r="R136" s="3" t="s">
        <v>327</v>
      </c>
      <c r="S136" s="80"/>
      <c r="T136" s="5" t="s">
        <v>880</v>
      </c>
      <c r="U136" s="5" t="s">
        <v>723</v>
      </c>
    </row>
    <row r="137" spans="14:21" ht="16">
      <c r="N137" s="80"/>
      <c r="O137" s="83" t="s">
        <v>1414</v>
      </c>
      <c r="Q137" s="3" t="s">
        <v>328</v>
      </c>
      <c r="R137" s="3" t="s">
        <v>329</v>
      </c>
      <c r="S137" s="80"/>
      <c r="T137" s="5" t="s">
        <v>881</v>
      </c>
      <c r="U137" s="5" t="s">
        <v>724</v>
      </c>
    </row>
    <row r="138" spans="14:21" ht="16">
      <c r="N138" s="80"/>
      <c r="O138" s="83" t="s">
        <v>1415</v>
      </c>
      <c r="Q138" s="3" t="s">
        <v>330</v>
      </c>
      <c r="R138" s="3" t="s">
        <v>331</v>
      </c>
      <c r="S138" s="80"/>
      <c r="T138" s="5" t="s">
        <v>882</v>
      </c>
      <c r="U138" s="5" t="s">
        <v>725</v>
      </c>
    </row>
    <row r="139" spans="14:21" ht="16">
      <c r="N139" s="80"/>
      <c r="O139" s="83" t="s">
        <v>1416</v>
      </c>
      <c r="Q139" s="3" t="s">
        <v>332</v>
      </c>
      <c r="R139" s="3" t="s">
        <v>333</v>
      </c>
      <c r="S139" s="80"/>
      <c r="T139" s="5" t="s">
        <v>883</v>
      </c>
      <c r="U139" s="5" t="s">
        <v>726</v>
      </c>
    </row>
    <row r="140" spans="14:21" ht="16">
      <c r="N140" s="80"/>
      <c r="O140" s="83" t="s">
        <v>1417</v>
      </c>
      <c r="Q140" s="3" t="s">
        <v>334</v>
      </c>
      <c r="R140" s="3" t="s">
        <v>335</v>
      </c>
      <c r="S140" s="80"/>
      <c r="T140" s="5" t="s">
        <v>884</v>
      </c>
      <c r="U140" s="5" t="s">
        <v>727</v>
      </c>
    </row>
    <row r="141" spans="14:21" ht="16">
      <c r="N141" s="80"/>
      <c r="O141" s="83" t="s">
        <v>1418</v>
      </c>
      <c r="Q141" s="3" t="s">
        <v>336</v>
      </c>
      <c r="R141" s="3" t="s">
        <v>337</v>
      </c>
      <c r="S141" s="80"/>
      <c r="T141" s="5" t="s">
        <v>885</v>
      </c>
      <c r="U141" s="5" t="s">
        <v>728</v>
      </c>
    </row>
    <row r="142" spans="14:21" ht="16">
      <c r="N142" s="80"/>
      <c r="O142" s="83" t="s">
        <v>1419</v>
      </c>
      <c r="Q142" s="3" t="s">
        <v>338</v>
      </c>
      <c r="R142" s="3" t="s">
        <v>339</v>
      </c>
      <c r="S142" s="80"/>
      <c r="T142" s="5" t="s">
        <v>886</v>
      </c>
      <c r="U142" s="5" t="s">
        <v>729</v>
      </c>
    </row>
    <row r="143" spans="14:21" ht="16">
      <c r="N143" s="80"/>
      <c r="O143" s="83" t="s">
        <v>1420</v>
      </c>
      <c r="Q143" s="3" t="s">
        <v>340</v>
      </c>
      <c r="R143" s="3" t="s">
        <v>341</v>
      </c>
      <c r="S143" s="80"/>
      <c r="T143" s="5" t="s">
        <v>887</v>
      </c>
      <c r="U143" s="5" t="s">
        <v>730</v>
      </c>
    </row>
    <row r="144" spans="14:21" ht="16">
      <c r="N144" s="80"/>
      <c r="O144" s="83" t="s">
        <v>1421</v>
      </c>
      <c r="Q144" s="3" t="s">
        <v>342</v>
      </c>
      <c r="R144" s="3" t="s">
        <v>563</v>
      </c>
      <c r="S144" s="80"/>
      <c r="T144" s="5" t="s">
        <v>888</v>
      </c>
      <c r="U144" s="5" t="s">
        <v>731</v>
      </c>
    </row>
    <row r="145" spans="14:21" ht="16">
      <c r="N145" s="80"/>
      <c r="O145" s="83" t="s">
        <v>1422</v>
      </c>
      <c r="Q145" s="3" t="s">
        <v>343</v>
      </c>
      <c r="R145" s="3" t="s">
        <v>344</v>
      </c>
      <c r="S145" s="80"/>
      <c r="T145" s="5" t="s">
        <v>889</v>
      </c>
      <c r="U145" s="5" t="s">
        <v>732</v>
      </c>
    </row>
    <row r="146" spans="14:21" ht="16">
      <c r="N146" s="80"/>
      <c r="O146" s="83" t="s">
        <v>1423</v>
      </c>
      <c r="Q146" s="3" t="s">
        <v>345</v>
      </c>
      <c r="R146" s="3" t="s">
        <v>346</v>
      </c>
      <c r="S146" s="80"/>
      <c r="T146" s="5" t="s">
        <v>890</v>
      </c>
      <c r="U146" s="5" t="s">
        <v>733</v>
      </c>
    </row>
    <row r="147" spans="14:21" ht="16">
      <c r="N147" s="80"/>
      <c r="O147" s="83" t="s">
        <v>1424</v>
      </c>
      <c r="Q147" s="3" t="s">
        <v>347</v>
      </c>
      <c r="R147" s="3" t="s">
        <v>348</v>
      </c>
      <c r="S147" s="80"/>
      <c r="T147" s="5" t="s">
        <v>891</v>
      </c>
      <c r="U147" s="5" t="s">
        <v>734</v>
      </c>
    </row>
    <row r="148" spans="14:21" ht="16">
      <c r="N148" s="80"/>
      <c r="O148" s="83" t="s">
        <v>1425</v>
      </c>
      <c r="Q148" s="3" t="s">
        <v>349</v>
      </c>
      <c r="R148" s="3" t="s">
        <v>350</v>
      </c>
      <c r="S148" s="80"/>
      <c r="T148" s="5" t="s">
        <v>893</v>
      </c>
      <c r="U148" s="5" t="s">
        <v>736</v>
      </c>
    </row>
    <row r="149" spans="14:21" ht="16">
      <c r="N149" s="80"/>
      <c r="O149" s="83" t="s">
        <v>1426</v>
      </c>
      <c r="Q149" s="3" t="s">
        <v>351</v>
      </c>
      <c r="R149" s="3" t="s">
        <v>562</v>
      </c>
      <c r="S149" s="80"/>
      <c r="T149" s="5" t="s">
        <v>894</v>
      </c>
      <c r="U149" s="5" t="s">
        <v>737</v>
      </c>
    </row>
    <row r="150" spans="14:21" ht="16">
      <c r="N150" s="80"/>
      <c r="O150" s="83" t="s">
        <v>1427</v>
      </c>
      <c r="Q150" s="3" t="s">
        <v>352</v>
      </c>
      <c r="R150" s="3" t="s">
        <v>353</v>
      </c>
      <c r="S150" s="80"/>
      <c r="T150" s="5" t="s">
        <v>895</v>
      </c>
      <c r="U150" s="5" t="s">
        <v>738</v>
      </c>
    </row>
    <row r="151" spans="14:21" ht="32">
      <c r="N151" s="80"/>
      <c r="O151" s="83" t="s">
        <v>1428</v>
      </c>
      <c r="Q151" s="3" t="s">
        <v>354</v>
      </c>
      <c r="R151" s="3" t="s">
        <v>355</v>
      </c>
      <c r="S151" s="80"/>
      <c r="T151" s="5" t="s">
        <v>896</v>
      </c>
      <c r="U151" s="5" t="s">
        <v>739</v>
      </c>
    </row>
    <row r="152" spans="14:21" ht="16">
      <c r="N152" s="80"/>
      <c r="O152" s="83" t="s">
        <v>1429</v>
      </c>
      <c r="Q152" s="3" t="s">
        <v>356</v>
      </c>
      <c r="R152" s="3" t="s">
        <v>357</v>
      </c>
      <c r="S152" s="80"/>
      <c r="T152" s="5" t="s">
        <v>897</v>
      </c>
      <c r="U152" s="5" t="s">
        <v>740</v>
      </c>
    </row>
    <row r="153" spans="14:21" ht="16">
      <c r="N153" s="80"/>
      <c r="O153" s="83" t="s">
        <v>1430</v>
      </c>
      <c r="Q153" s="3" t="s">
        <v>358</v>
      </c>
      <c r="R153" s="3" t="s">
        <v>359</v>
      </c>
      <c r="S153" s="80"/>
      <c r="T153" s="5" t="s">
        <v>898</v>
      </c>
      <c r="U153" s="5" t="s">
        <v>741</v>
      </c>
    </row>
    <row r="154" spans="14:21" ht="16">
      <c r="N154" s="80"/>
      <c r="O154" s="83" t="s">
        <v>1431</v>
      </c>
      <c r="Q154" s="3" t="s">
        <v>360</v>
      </c>
      <c r="R154" s="3" t="s">
        <v>361</v>
      </c>
      <c r="S154" s="80"/>
      <c r="T154" s="5" t="s">
        <v>899</v>
      </c>
      <c r="U154" s="5" t="s">
        <v>742</v>
      </c>
    </row>
    <row r="155" spans="14:21" ht="16">
      <c r="N155" s="80"/>
      <c r="O155" s="83" t="s">
        <v>1432</v>
      </c>
      <c r="Q155" s="3" t="s">
        <v>362</v>
      </c>
      <c r="R155" s="3" t="s">
        <v>363</v>
      </c>
      <c r="S155" s="80"/>
      <c r="T155" s="5" t="s">
        <v>900</v>
      </c>
      <c r="U155" s="5" t="s">
        <v>743</v>
      </c>
    </row>
    <row r="156" spans="14:21" ht="16">
      <c r="N156" s="80"/>
      <c r="O156" s="83" t="s">
        <v>1433</v>
      </c>
      <c r="Q156" s="3" t="s">
        <v>364</v>
      </c>
      <c r="R156" s="3" t="s">
        <v>365</v>
      </c>
      <c r="S156" s="80"/>
      <c r="T156" s="5" t="s">
        <v>901</v>
      </c>
      <c r="U156" s="5" t="s">
        <v>744</v>
      </c>
    </row>
    <row r="157" spans="14:21" ht="16">
      <c r="N157" s="80"/>
      <c r="O157" s="83" t="s">
        <v>1434</v>
      </c>
      <c r="Q157" s="3" t="s">
        <v>366</v>
      </c>
      <c r="R157" s="3" t="s">
        <v>367</v>
      </c>
      <c r="S157" s="80"/>
      <c r="T157" s="5" t="s">
        <v>902</v>
      </c>
      <c r="U157" s="5" t="s">
        <v>745</v>
      </c>
    </row>
    <row r="158" spans="14:21" ht="16">
      <c r="N158" s="80"/>
      <c r="O158" s="83" t="s">
        <v>1435</v>
      </c>
      <c r="Q158" s="3" t="s">
        <v>368</v>
      </c>
      <c r="R158" s="3" t="s">
        <v>369</v>
      </c>
      <c r="S158" s="80"/>
      <c r="T158" s="5" t="s">
        <v>903</v>
      </c>
      <c r="U158" s="5" t="s">
        <v>746</v>
      </c>
    </row>
    <row r="159" spans="14:21" ht="16">
      <c r="N159" s="80"/>
      <c r="O159" s="83" t="s">
        <v>1436</v>
      </c>
      <c r="Q159" s="3" t="s">
        <v>370</v>
      </c>
      <c r="R159" s="3" t="s">
        <v>371</v>
      </c>
      <c r="S159" s="80"/>
      <c r="T159" s="5" t="s">
        <v>904</v>
      </c>
      <c r="U159" s="5" t="s">
        <v>747</v>
      </c>
    </row>
    <row r="160" spans="14:21" ht="16">
      <c r="N160" s="80"/>
      <c r="O160" s="83" t="s">
        <v>1437</v>
      </c>
      <c r="Q160" s="3" t="s">
        <v>372</v>
      </c>
      <c r="R160" s="3" t="s">
        <v>373</v>
      </c>
      <c r="S160" s="80"/>
      <c r="T160" s="5" t="s">
        <v>905</v>
      </c>
      <c r="U160" s="5" t="s">
        <v>748</v>
      </c>
    </row>
    <row r="161" spans="14:21" ht="16">
      <c r="N161" s="80"/>
      <c r="O161" s="83" t="s">
        <v>1438</v>
      </c>
      <c r="Q161" s="3" t="s">
        <v>374</v>
      </c>
      <c r="R161" s="3" t="s">
        <v>375</v>
      </c>
      <c r="S161" s="80"/>
      <c r="T161" s="5" t="s">
        <v>906</v>
      </c>
      <c r="U161" s="5" t="s">
        <v>749</v>
      </c>
    </row>
    <row r="162" spans="14:21" ht="16">
      <c r="N162" s="80"/>
      <c r="O162" s="83" t="s">
        <v>1439</v>
      </c>
      <c r="Q162" s="3" t="s">
        <v>378</v>
      </c>
      <c r="R162" s="3" t="s">
        <v>379</v>
      </c>
      <c r="S162" s="80"/>
      <c r="T162" s="5" t="s">
        <v>907</v>
      </c>
      <c r="U162" s="5" t="s">
        <v>908</v>
      </c>
    </row>
    <row r="163" spans="14:21" ht="16">
      <c r="N163" s="80"/>
      <c r="O163" s="83" t="s">
        <v>1440</v>
      </c>
      <c r="Q163" s="3" t="s">
        <v>380</v>
      </c>
      <c r="R163" s="3" t="s">
        <v>381</v>
      </c>
      <c r="S163" s="80"/>
    </row>
    <row r="164" spans="14:21" ht="16">
      <c r="N164" s="80"/>
      <c r="O164" s="83" t="s">
        <v>1441</v>
      </c>
      <c r="Q164" s="3" t="s">
        <v>382</v>
      </c>
      <c r="R164" s="3" t="s">
        <v>383</v>
      </c>
      <c r="S164" s="80"/>
    </row>
    <row r="165" spans="14:21" ht="16">
      <c r="N165" s="80"/>
      <c r="O165" s="83" t="s">
        <v>1442</v>
      </c>
      <c r="Q165" s="3" t="s">
        <v>384</v>
      </c>
      <c r="R165" s="3" t="s">
        <v>385</v>
      </c>
      <c r="S165" s="80"/>
    </row>
    <row r="166" spans="14:21" ht="16">
      <c r="N166" s="80"/>
      <c r="O166" s="83" t="s">
        <v>1443</v>
      </c>
      <c r="Q166" s="3" t="s">
        <v>386</v>
      </c>
      <c r="R166" s="3" t="s">
        <v>387</v>
      </c>
      <c r="S166" s="80"/>
    </row>
    <row r="167" spans="14:21" ht="16">
      <c r="N167" s="80"/>
      <c r="O167" s="83" t="s">
        <v>1444</v>
      </c>
      <c r="Q167" s="3" t="s">
        <v>388</v>
      </c>
      <c r="R167" s="3" t="s">
        <v>389</v>
      </c>
      <c r="S167" s="80"/>
    </row>
    <row r="168" spans="14:21" ht="16">
      <c r="N168" s="80"/>
      <c r="O168" s="83" t="s">
        <v>1445</v>
      </c>
      <c r="Q168" s="3" t="s">
        <v>390</v>
      </c>
      <c r="R168" s="3" t="s">
        <v>391</v>
      </c>
      <c r="S168" s="80"/>
    </row>
    <row r="169" spans="14:21" ht="16">
      <c r="N169" s="80"/>
      <c r="O169" s="83" t="s">
        <v>1446</v>
      </c>
      <c r="Q169" s="3" t="s">
        <v>392</v>
      </c>
      <c r="R169" s="3" t="s">
        <v>393</v>
      </c>
      <c r="S169" s="80"/>
    </row>
    <row r="170" spans="14:21" ht="16">
      <c r="N170" s="80"/>
      <c r="O170" s="83" t="s">
        <v>1447</v>
      </c>
      <c r="Q170" s="3" t="s">
        <v>394</v>
      </c>
      <c r="R170" s="3" t="s">
        <v>395</v>
      </c>
      <c r="S170" s="80"/>
    </row>
    <row r="171" spans="14:21" ht="16">
      <c r="N171" s="80"/>
      <c r="O171" s="83" t="s">
        <v>1448</v>
      </c>
      <c r="Q171" s="3" t="s">
        <v>396</v>
      </c>
      <c r="R171" s="3" t="s">
        <v>397</v>
      </c>
      <c r="S171" s="80"/>
    </row>
    <row r="172" spans="14:21" ht="16">
      <c r="N172" s="80"/>
      <c r="O172" s="83" t="s">
        <v>1449</v>
      </c>
      <c r="Q172" s="3" t="s">
        <v>398</v>
      </c>
      <c r="R172" s="3" t="s">
        <v>399</v>
      </c>
      <c r="S172" s="80"/>
    </row>
    <row r="173" spans="14:21" ht="16">
      <c r="N173" s="80"/>
      <c r="O173" s="83" t="s">
        <v>1450</v>
      </c>
      <c r="Q173" s="3" t="s">
        <v>400</v>
      </c>
      <c r="R173" s="3" t="s">
        <v>401</v>
      </c>
      <c r="S173" s="80"/>
    </row>
    <row r="174" spans="14:21" ht="16">
      <c r="N174" s="80"/>
      <c r="O174" s="83" t="s">
        <v>1451</v>
      </c>
      <c r="Q174" s="3" t="s">
        <v>402</v>
      </c>
      <c r="R174" s="3" t="s">
        <v>403</v>
      </c>
      <c r="S174" s="80"/>
    </row>
    <row r="175" spans="14:21" ht="16">
      <c r="N175" s="80"/>
      <c r="O175" s="83" t="s">
        <v>1452</v>
      </c>
      <c r="Q175" s="3" t="s">
        <v>404</v>
      </c>
      <c r="R175" s="3" t="s">
        <v>405</v>
      </c>
      <c r="S175" s="80"/>
    </row>
    <row r="176" spans="14:21" ht="16">
      <c r="N176" s="80"/>
      <c r="O176" s="83" t="s">
        <v>1453</v>
      </c>
      <c r="Q176" s="3" t="s">
        <v>406</v>
      </c>
      <c r="R176" s="3" t="s">
        <v>407</v>
      </c>
      <c r="S176" s="80"/>
    </row>
    <row r="177" spans="14:19" ht="16">
      <c r="N177" s="80"/>
      <c r="O177" s="83" t="s">
        <v>1454</v>
      </c>
      <c r="Q177" s="3" t="s">
        <v>408</v>
      </c>
      <c r="R177" s="3" t="s">
        <v>409</v>
      </c>
      <c r="S177" s="80"/>
    </row>
    <row r="178" spans="14:19" ht="16">
      <c r="N178" s="80"/>
      <c r="O178" s="83" t="s">
        <v>1455</v>
      </c>
      <c r="Q178" s="3" t="s">
        <v>410</v>
      </c>
      <c r="R178" s="3" t="s">
        <v>411</v>
      </c>
      <c r="S178" s="80"/>
    </row>
    <row r="179" spans="14:19" ht="16">
      <c r="N179" s="80"/>
      <c r="O179" s="83" t="s">
        <v>1456</v>
      </c>
      <c r="Q179" s="3" t="s">
        <v>412</v>
      </c>
      <c r="R179" s="3" t="s">
        <v>413</v>
      </c>
      <c r="S179" s="80"/>
    </row>
    <row r="180" spans="14:19" ht="16">
      <c r="N180" s="80"/>
      <c r="O180" s="83" t="s">
        <v>1457</v>
      </c>
      <c r="Q180" s="3" t="s">
        <v>414</v>
      </c>
      <c r="R180" s="3" t="s">
        <v>415</v>
      </c>
      <c r="S180" s="80"/>
    </row>
    <row r="181" spans="14:19" ht="16">
      <c r="N181" s="80"/>
      <c r="O181" s="83" t="s">
        <v>1458</v>
      </c>
      <c r="Q181" s="3" t="s">
        <v>416</v>
      </c>
      <c r="R181" s="3" t="s">
        <v>417</v>
      </c>
      <c r="S181" s="80"/>
    </row>
    <row r="182" spans="14:19" ht="16">
      <c r="N182" s="80"/>
      <c r="O182" s="83" t="s">
        <v>1459</v>
      </c>
      <c r="Q182" s="3" t="s">
        <v>418</v>
      </c>
      <c r="R182" s="3" t="s">
        <v>419</v>
      </c>
      <c r="S182" s="80"/>
    </row>
    <row r="183" spans="14:19" ht="16">
      <c r="N183" s="80"/>
      <c r="O183" s="83" t="s">
        <v>1460</v>
      </c>
      <c r="Q183" s="3" t="s">
        <v>420</v>
      </c>
      <c r="R183" s="3" t="s">
        <v>421</v>
      </c>
      <c r="S183" s="80"/>
    </row>
    <row r="184" spans="14:19" ht="16">
      <c r="N184" s="80"/>
      <c r="O184" s="83" t="s">
        <v>1461</v>
      </c>
      <c r="Q184" s="3" t="s">
        <v>422</v>
      </c>
      <c r="R184" s="3" t="s">
        <v>423</v>
      </c>
      <c r="S184" s="80"/>
    </row>
    <row r="185" spans="14:19" ht="16">
      <c r="N185" s="80"/>
      <c r="O185" s="83" t="s">
        <v>1462</v>
      </c>
      <c r="Q185" s="3" t="s">
        <v>424</v>
      </c>
      <c r="R185" s="3" t="s">
        <v>425</v>
      </c>
      <c r="S185" s="80"/>
    </row>
    <row r="186" spans="14:19" ht="16">
      <c r="N186" s="80"/>
      <c r="O186" s="83" t="s">
        <v>1463</v>
      </c>
      <c r="Q186" s="3" t="s">
        <v>426</v>
      </c>
      <c r="R186" s="3" t="s">
        <v>427</v>
      </c>
      <c r="S186" s="80"/>
    </row>
    <row r="187" spans="14:19" ht="16">
      <c r="N187" s="80"/>
      <c r="O187" s="83" t="s">
        <v>1464</v>
      </c>
      <c r="Q187" s="3" t="s">
        <v>428</v>
      </c>
      <c r="R187" s="3" t="s">
        <v>560</v>
      </c>
      <c r="S187" s="80"/>
    </row>
    <row r="188" spans="14:19" ht="16">
      <c r="N188" s="80"/>
      <c r="O188" s="83" t="s">
        <v>1465</v>
      </c>
      <c r="Q188" s="3" t="s">
        <v>429</v>
      </c>
      <c r="R188" s="3" t="s">
        <v>430</v>
      </c>
      <c r="S188" s="80"/>
    </row>
    <row r="189" spans="14:19" ht="16">
      <c r="N189" s="80"/>
      <c r="O189" s="83" t="s">
        <v>1466</v>
      </c>
      <c r="Q189" s="3" t="s">
        <v>431</v>
      </c>
      <c r="R189" s="3" t="s">
        <v>432</v>
      </c>
      <c r="S189" s="80"/>
    </row>
    <row r="190" spans="14:19" ht="16">
      <c r="N190" s="80"/>
      <c r="O190" s="83" t="s">
        <v>1467</v>
      </c>
      <c r="Q190" s="3" t="s">
        <v>433</v>
      </c>
      <c r="R190" s="3" t="s">
        <v>434</v>
      </c>
      <c r="S190" s="80"/>
    </row>
    <row r="191" spans="14:19" ht="16">
      <c r="N191" s="80"/>
      <c r="O191" s="83" t="s">
        <v>1468</v>
      </c>
      <c r="Q191" s="3" t="s">
        <v>435</v>
      </c>
      <c r="R191" s="3" t="s">
        <v>436</v>
      </c>
      <c r="S191" s="80"/>
    </row>
    <row r="192" spans="14:19" ht="16">
      <c r="N192" s="80"/>
      <c r="O192" s="83" t="s">
        <v>1469</v>
      </c>
      <c r="Q192" s="3" t="s">
        <v>437</v>
      </c>
      <c r="R192" s="3" t="s">
        <v>438</v>
      </c>
      <c r="S192" s="80"/>
    </row>
    <row r="193" spans="14:19" ht="16">
      <c r="N193" s="80"/>
      <c r="O193" s="83" t="s">
        <v>1470</v>
      </c>
      <c r="Q193" s="3" t="s">
        <v>439</v>
      </c>
      <c r="R193" s="3" t="s">
        <v>440</v>
      </c>
      <c r="S193" s="80"/>
    </row>
    <row r="194" spans="14:19" ht="16">
      <c r="N194" s="80"/>
      <c r="O194" s="83" t="s">
        <v>1471</v>
      </c>
      <c r="Q194" s="3" t="s">
        <v>441</v>
      </c>
      <c r="R194" s="3" t="s">
        <v>442</v>
      </c>
      <c r="S194" s="80"/>
    </row>
    <row r="195" spans="14:19" ht="16">
      <c r="N195" s="80"/>
      <c r="O195" s="83" t="s">
        <v>1472</v>
      </c>
      <c r="Q195" s="3" t="s">
        <v>443</v>
      </c>
      <c r="R195" s="3" t="s">
        <v>561</v>
      </c>
      <c r="S195" s="80"/>
    </row>
    <row r="196" spans="14:19" ht="16">
      <c r="N196" s="80"/>
      <c r="O196" s="83" t="s">
        <v>1473</v>
      </c>
      <c r="Q196" s="3" t="s">
        <v>444</v>
      </c>
      <c r="R196" s="3" t="s">
        <v>445</v>
      </c>
      <c r="S196" s="80"/>
    </row>
    <row r="197" spans="14:19" ht="32">
      <c r="N197" s="80"/>
      <c r="O197" s="83" t="s">
        <v>1474</v>
      </c>
      <c r="Q197" s="3" t="s">
        <v>446</v>
      </c>
      <c r="R197" s="3" t="s">
        <v>447</v>
      </c>
      <c r="S197" s="80"/>
    </row>
    <row r="198" spans="14:19" ht="16">
      <c r="N198" s="80"/>
      <c r="O198" s="83" t="s">
        <v>1475</v>
      </c>
      <c r="Q198" s="3" t="s">
        <v>448</v>
      </c>
      <c r="R198" s="3" t="s">
        <v>449</v>
      </c>
      <c r="S198" s="80"/>
    </row>
    <row r="199" spans="14:19" ht="16">
      <c r="N199" s="80"/>
      <c r="O199" s="83" t="s">
        <v>1476</v>
      </c>
      <c r="Q199" s="3" t="s">
        <v>450</v>
      </c>
      <c r="R199" s="3" t="s">
        <v>451</v>
      </c>
      <c r="S199" s="80"/>
    </row>
    <row r="200" spans="14:19" ht="16">
      <c r="N200" s="80"/>
      <c r="O200" s="83" t="s">
        <v>1477</v>
      </c>
      <c r="Q200" s="3" t="s">
        <v>452</v>
      </c>
      <c r="R200" s="3" t="s">
        <v>453</v>
      </c>
      <c r="S200" s="80"/>
    </row>
    <row r="201" spans="14:19" ht="32">
      <c r="N201" s="80"/>
      <c r="O201" s="83" t="s">
        <v>1478</v>
      </c>
      <c r="Q201" s="3" t="s">
        <v>454</v>
      </c>
      <c r="R201" s="3" t="s">
        <v>455</v>
      </c>
      <c r="S201" s="80"/>
    </row>
    <row r="202" spans="14:19" ht="16">
      <c r="N202" s="80"/>
      <c r="O202" s="83" t="s">
        <v>1479</v>
      </c>
      <c r="Q202" s="3" t="s">
        <v>456</v>
      </c>
      <c r="R202" s="3" t="s">
        <v>457</v>
      </c>
      <c r="S202" s="80"/>
    </row>
    <row r="203" spans="14:19" ht="16">
      <c r="N203" s="80"/>
      <c r="O203" s="83" t="s">
        <v>1480</v>
      </c>
      <c r="Q203" s="3" t="s">
        <v>458</v>
      </c>
      <c r="R203" s="3" t="s">
        <v>459</v>
      </c>
      <c r="S203" s="80"/>
    </row>
    <row r="204" spans="14:19" ht="16">
      <c r="N204" s="80"/>
      <c r="O204" s="83" t="s">
        <v>1481</v>
      </c>
      <c r="Q204" s="3" t="s">
        <v>460</v>
      </c>
      <c r="R204" s="3" t="s">
        <v>461</v>
      </c>
      <c r="S204" s="80"/>
    </row>
    <row r="205" spans="14:19" ht="32">
      <c r="N205" s="80"/>
      <c r="O205" s="83" t="s">
        <v>1482</v>
      </c>
      <c r="Q205" s="3" t="s">
        <v>462</v>
      </c>
      <c r="R205" s="3" t="s">
        <v>463</v>
      </c>
      <c r="S205" s="80"/>
    </row>
    <row r="206" spans="14:19" ht="16">
      <c r="N206" s="80"/>
      <c r="O206" s="83" t="s">
        <v>1483</v>
      </c>
      <c r="Q206" s="3" t="s">
        <v>464</v>
      </c>
      <c r="R206" s="3" t="s">
        <v>465</v>
      </c>
      <c r="S206" s="80"/>
    </row>
    <row r="207" spans="14:19" ht="16">
      <c r="N207" s="80"/>
      <c r="O207" s="83" t="s">
        <v>1484</v>
      </c>
      <c r="Q207" s="3" t="s">
        <v>466</v>
      </c>
      <c r="R207" s="3" t="s">
        <v>467</v>
      </c>
      <c r="S207" s="80"/>
    </row>
    <row r="208" spans="14:19" ht="16">
      <c r="N208" s="80"/>
      <c r="O208" s="83" t="s">
        <v>1485</v>
      </c>
      <c r="Q208" s="3" t="s">
        <v>468</v>
      </c>
      <c r="R208" s="3" t="s">
        <v>469</v>
      </c>
      <c r="S208" s="80"/>
    </row>
    <row r="209" spans="14:19" ht="16">
      <c r="N209" s="80"/>
      <c r="O209" s="83" t="s">
        <v>1486</v>
      </c>
      <c r="Q209" s="3" t="s">
        <v>470</v>
      </c>
      <c r="R209" s="3" t="s">
        <v>471</v>
      </c>
      <c r="S209" s="80"/>
    </row>
    <row r="210" spans="14:19" ht="16">
      <c r="N210" s="80"/>
      <c r="O210" s="83" t="s">
        <v>1487</v>
      </c>
      <c r="Q210" s="3" t="s">
        <v>472</v>
      </c>
      <c r="R210" s="3" t="s">
        <v>473</v>
      </c>
      <c r="S210" s="80"/>
    </row>
    <row r="211" spans="14:19" ht="16">
      <c r="N211" s="80"/>
      <c r="O211" s="83" t="s">
        <v>1488</v>
      </c>
      <c r="Q211" s="3" t="s">
        <v>474</v>
      </c>
      <c r="R211" s="3" t="s">
        <v>475</v>
      </c>
      <c r="S211" s="80"/>
    </row>
    <row r="212" spans="14:19" ht="16">
      <c r="N212" s="80"/>
      <c r="O212" s="83" t="s">
        <v>1489</v>
      </c>
      <c r="Q212" s="3" t="s">
        <v>476</v>
      </c>
      <c r="R212" s="3" t="s">
        <v>477</v>
      </c>
      <c r="S212" s="80"/>
    </row>
    <row r="213" spans="14:19" ht="16">
      <c r="N213" s="80"/>
      <c r="O213" s="83" t="s">
        <v>1490</v>
      </c>
      <c r="Q213" s="3" t="s">
        <v>478</v>
      </c>
      <c r="R213" s="3" t="s">
        <v>479</v>
      </c>
      <c r="S213" s="80"/>
    </row>
    <row r="214" spans="14:19" ht="16">
      <c r="N214" s="80"/>
      <c r="O214" s="83" t="s">
        <v>1491</v>
      </c>
      <c r="Q214" s="3" t="s">
        <v>480</v>
      </c>
      <c r="R214" s="3" t="s">
        <v>481</v>
      </c>
      <c r="S214" s="80"/>
    </row>
    <row r="215" spans="14:19" ht="16">
      <c r="N215" s="80"/>
      <c r="O215" s="83" t="s">
        <v>1492</v>
      </c>
      <c r="Q215" s="3" t="s">
        <v>482</v>
      </c>
      <c r="R215" s="3" t="s">
        <v>483</v>
      </c>
      <c r="S215" s="80"/>
    </row>
    <row r="216" spans="14:19" ht="16">
      <c r="N216" s="80"/>
      <c r="O216" s="83" t="s">
        <v>1493</v>
      </c>
      <c r="Q216" s="3" t="s">
        <v>484</v>
      </c>
      <c r="R216" s="3" t="s">
        <v>485</v>
      </c>
      <c r="S216" s="80"/>
    </row>
    <row r="217" spans="14:19" ht="16">
      <c r="N217" s="80"/>
      <c r="O217" s="83" t="s">
        <v>1494</v>
      </c>
      <c r="Q217" s="3" t="s">
        <v>486</v>
      </c>
      <c r="R217" s="3" t="s">
        <v>487</v>
      </c>
      <c r="S217" s="80"/>
    </row>
    <row r="218" spans="14:19" ht="16">
      <c r="N218" s="80"/>
      <c r="O218" s="83" t="s">
        <v>1495</v>
      </c>
      <c r="Q218" s="3" t="s">
        <v>488</v>
      </c>
      <c r="R218" s="3" t="s">
        <v>489</v>
      </c>
      <c r="S218" s="80"/>
    </row>
    <row r="219" spans="14:19" ht="16">
      <c r="N219" s="80"/>
      <c r="O219" s="83" t="s">
        <v>1496</v>
      </c>
      <c r="Q219" s="3" t="s">
        <v>490</v>
      </c>
      <c r="R219" s="3" t="s">
        <v>491</v>
      </c>
      <c r="S219" s="80"/>
    </row>
    <row r="220" spans="14:19" ht="16">
      <c r="N220" s="80"/>
      <c r="O220" s="83" t="s">
        <v>1497</v>
      </c>
      <c r="Q220" s="3" t="s">
        <v>492</v>
      </c>
      <c r="R220" s="3" t="s">
        <v>493</v>
      </c>
      <c r="S220" s="80"/>
    </row>
    <row r="221" spans="14:19" ht="16">
      <c r="N221" s="80"/>
      <c r="O221" s="83" t="s">
        <v>1498</v>
      </c>
      <c r="Q221" s="3" t="s">
        <v>494</v>
      </c>
      <c r="R221" s="3" t="s">
        <v>495</v>
      </c>
      <c r="S221" s="80"/>
    </row>
    <row r="222" spans="14:19" ht="16">
      <c r="N222" s="80"/>
      <c r="O222" s="83" t="s">
        <v>1499</v>
      </c>
      <c r="Q222" s="3" t="s">
        <v>496</v>
      </c>
      <c r="R222" s="3" t="s">
        <v>497</v>
      </c>
      <c r="S222" s="80"/>
    </row>
    <row r="223" spans="14:19" ht="16">
      <c r="N223" s="80"/>
      <c r="O223" s="83" t="s">
        <v>1500</v>
      </c>
      <c r="Q223" s="3" t="s">
        <v>498</v>
      </c>
      <c r="R223" s="3" t="s">
        <v>499</v>
      </c>
      <c r="S223" s="80"/>
    </row>
    <row r="224" spans="14:19" ht="16">
      <c r="N224" s="80"/>
      <c r="O224" s="83" t="s">
        <v>1501</v>
      </c>
      <c r="Q224" s="3" t="s">
        <v>500</v>
      </c>
      <c r="R224" s="3" t="s">
        <v>501</v>
      </c>
      <c r="S224" s="80"/>
    </row>
    <row r="225" spans="14:19" ht="16">
      <c r="N225" s="80"/>
      <c r="O225" s="83" t="s">
        <v>1502</v>
      </c>
      <c r="Q225" s="3" t="s">
        <v>502</v>
      </c>
      <c r="R225" s="3" t="s">
        <v>503</v>
      </c>
      <c r="S225" s="80"/>
    </row>
    <row r="226" spans="14:19" ht="16">
      <c r="N226" s="80"/>
      <c r="O226" s="83" t="s">
        <v>1503</v>
      </c>
      <c r="Q226" s="3" t="s">
        <v>504</v>
      </c>
      <c r="R226" s="3" t="s">
        <v>505</v>
      </c>
      <c r="S226" s="80"/>
    </row>
    <row r="227" spans="14:19" ht="16">
      <c r="N227" s="80"/>
      <c r="O227" s="83" t="s">
        <v>1504</v>
      </c>
      <c r="Q227" s="3" t="s">
        <v>506</v>
      </c>
      <c r="R227" s="3" t="s">
        <v>507</v>
      </c>
      <c r="S227" s="80"/>
    </row>
    <row r="228" spans="14:19" ht="16">
      <c r="N228" s="80"/>
      <c r="O228" s="83" t="s">
        <v>1505</v>
      </c>
      <c r="Q228" s="3" t="s">
        <v>508</v>
      </c>
      <c r="R228" s="3" t="s">
        <v>509</v>
      </c>
      <c r="S228" s="80"/>
    </row>
    <row r="229" spans="14:19" ht="16">
      <c r="N229" s="80"/>
      <c r="O229" s="83" t="s">
        <v>1506</v>
      </c>
      <c r="Q229" s="3" t="s">
        <v>510</v>
      </c>
      <c r="R229" s="3" t="s">
        <v>511</v>
      </c>
      <c r="S229" s="80"/>
    </row>
    <row r="230" spans="14:19" ht="16">
      <c r="N230" s="80"/>
      <c r="O230" s="83" t="s">
        <v>1507</v>
      </c>
      <c r="Q230" s="3" t="s">
        <v>512</v>
      </c>
      <c r="R230" s="3" t="s">
        <v>513</v>
      </c>
      <c r="S230" s="80"/>
    </row>
    <row r="231" spans="14:19" ht="16">
      <c r="N231" s="80"/>
      <c r="O231" s="83" t="s">
        <v>1508</v>
      </c>
      <c r="Q231" s="3" t="s">
        <v>514</v>
      </c>
      <c r="R231" s="3" t="s">
        <v>515</v>
      </c>
      <c r="S231" s="80"/>
    </row>
    <row r="232" spans="14:19" ht="16">
      <c r="N232" s="80"/>
      <c r="O232" s="83" t="s">
        <v>1509</v>
      </c>
      <c r="Q232" s="3" t="s">
        <v>516</v>
      </c>
      <c r="R232" s="3" t="s">
        <v>559</v>
      </c>
      <c r="S232" s="80"/>
    </row>
    <row r="233" spans="14:19" ht="16">
      <c r="N233" s="80"/>
      <c r="O233" s="83" t="s">
        <v>1510</v>
      </c>
      <c r="Q233" s="3" t="s">
        <v>517</v>
      </c>
      <c r="R233" s="3" t="s">
        <v>558</v>
      </c>
      <c r="S233" s="80"/>
    </row>
    <row r="234" spans="14:19" ht="16">
      <c r="N234" s="80"/>
      <c r="O234" s="83" t="s">
        <v>1511</v>
      </c>
      <c r="Q234" s="3" t="s">
        <v>518</v>
      </c>
      <c r="R234" s="3" t="s">
        <v>519</v>
      </c>
      <c r="S234" s="80"/>
    </row>
    <row r="235" spans="14:19" ht="16">
      <c r="N235" s="80"/>
      <c r="O235" s="83" t="s">
        <v>1512</v>
      </c>
      <c r="Q235" s="3" t="s">
        <v>520</v>
      </c>
      <c r="R235" s="3" t="s">
        <v>521</v>
      </c>
      <c r="S235" s="80"/>
    </row>
    <row r="236" spans="14:19" ht="16">
      <c r="N236" s="80"/>
      <c r="O236" s="83" t="s">
        <v>1513</v>
      </c>
      <c r="Q236" s="3" t="s">
        <v>522</v>
      </c>
      <c r="R236" s="3" t="s">
        <v>523</v>
      </c>
      <c r="S236" s="80"/>
    </row>
    <row r="237" spans="14:19" ht="16">
      <c r="N237" s="80"/>
      <c r="O237" s="83" t="s">
        <v>1514</v>
      </c>
      <c r="Q237" s="3" t="s">
        <v>526</v>
      </c>
      <c r="R237" s="3" t="s">
        <v>527</v>
      </c>
      <c r="S237" s="80"/>
    </row>
    <row r="238" spans="14:19" ht="16">
      <c r="N238" s="80"/>
      <c r="O238" s="83" t="s">
        <v>1515</v>
      </c>
      <c r="Q238" s="3" t="s">
        <v>528</v>
      </c>
      <c r="R238" s="3" t="s">
        <v>529</v>
      </c>
      <c r="S238" s="80"/>
    </row>
    <row r="239" spans="14:19" ht="16">
      <c r="N239" s="80"/>
      <c r="O239" s="83" t="s">
        <v>1516</v>
      </c>
      <c r="Q239" s="3" t="s">
        <v>530</v>
      </c>
      <c r="R239" s="3" t="s">
        <v>531</v>
      </c>
      <c r="S239" s="80"/>
    </row>
    <row r="240" spans="14:19" ht="16">
      <c r="N240" s="80"/>
      <c r="O240" s="83" t="s">
        <v>1517</v>
      </c>
      <c r="Q240" s="3" t="s">
        <v>532</v>
      </c>
      <c r="R240" s="3" t="s">
        <v>533</v>
      </c>
      <c r="S240" s="80"/>
    </row>
    <row r="241" spans="14:19" ht="16">
      <c r="N241" s="80"/>
      <c r="O241" s="83" t="s">
        <v>1518</v>
      </c>
      <c r="Q241" s="3" t="s">
        <v>534</v>
      </c>
      <c r="R241" s="3" t="s">
        <v>557</v>
      </c>
      <c r="S241" s="80"/>
    </row>
    <row r="242" spans="14:19" ht="16">
      <c r="N242" s="80"/>
      <c r="O242" s="83" t="s">
        <v>1519</v>
      </c>
      <c r="Q242" s="3" t="s">
        <v>535</v>
      </c>
      <c r="R242" s="3" t="s">
        <v>536</v>
      </c>
      <c r="S242" s="80"/>
    </row>
    <row r="243" spans="14:19" ht="16">
      <c r="N243" s="80"/>
      <c r="O243" s="83" t="s">
        <v>1520</v>
      </c>
      <c r="Q243" s="3" t="s">
        <v>537</v>
      </c>
      <c r="R243" s="3" t="s">
        <v>538</v>
      </c>
      <c r="S243" s="80"/>
    </row>
    <row r="244" spans="14:19" ht="16">
      <c r="N244" s="80"/>
      <c r="O244" s="83" t="s">
        <v>1521</v>
      </c>
      <c r="Q244" s="3" t="s">
        <v>539</v>
      </c>
      <c r="R244" s="3" t="s">
        <v>540</v>
      </c>
      <c r="S244" s="80"/>
    </row>
    <row r="245" spans="14:19" ht="16">
      <c r="N245" s="80"/>
      <c r="O245" s="83" t="s">
        <v>1522</v>
      </c>
      <c r="Q245" s="3" t="s">
        <v>541</v>
      </c>
      <c r="R245" s="3" t="s">
        <v>542</v>
      </c>
      <c r="S245" s="80"/>
    </row>
    <row r="246" spans="14:19" ht="16">
      <c r="N246" s="80"/>
      <c r="O246" s="83" t="s">
        <v>1523</v>
      </c>
      <c r="Q246" s="3" t="s">
        <v>543</v>
      </c>
      <c r="R246" s="3" t="s">
        <v>544</v>
      </c>
      <c r="S246" s="80"/>
    </row>
    <row r="247" spans="14:19" ht="16">
      <c r="N247" s="80"/>
      <c r="O247" s="83" t="s">
        <v>1524</v>
      </c>
      <c r="Q247" s="3" t="s">
        <v>545</v>
      </c>
      <c r="R247" s="3" t="s">
        <v>546</v>
      </c>
      <c r="S247" s="80"/>
    </row>
    <row r="248" spans="14:19" ht="16">
      <c r="N248" s="80"/>
      <c r="O248" s="83" t="s">
        <v>1525</v>
      </c>
      <c r="Q248" s="3" t="s">
        <v>547</v>
      </c>
      <c r="R248" s="3" t="s">
        <v>548</v>
      </c>
      <c r="S248" s="80"/>
    </row>
    <row r="249" spans="14:19" ht="16">
      <c r="N249" s="80"/>
      <c r="O249" s="83" t="s">
        <v>1526</v>
      </c>
      <c r="Q249" s="3" t="s">
        <v>549</v>
      </c>
      <c r="R249" s="3" t="s">
        <v>550</v>
      </c>
      <c r="S249" s="80"/>
    </row>
    <row r="250" spans="14:19" ht="16">
      <c r="N250" s="80"/>
      <c r="O250" s="83" t="s">
        <v>1527</v>
      </c>
      <c r="Q250" s="3" t="s">
        <v>551</v>
      </c>
      <c r="R250" s="3" t="s">
        <v>552</v>
      </c>
      <c r="S250" s="80"/>
    </row>
    <row r="251" spans="14:19" ht="16">
      <c r="N251" s="80"/>
      <c r="O251" s="83" t="s">
        <v>1528</v>
      </c>
      <c r="Q251" s="3" t="s">
        <v>553</v>
      </c>
      <c r="R251" s="3" t="s">
        <v>554</v>
      </c>
      <c r="S251" s="80"/>
    </row>
    <row r="252" spans="14:19" ht="16">
      <c r="N252" s="80"/>
      <c r="O252" s="83" t="s">
        <v>1529</v>
      </c>
      <c r="Q252" s="3" t="s">
        <v>555</v>
      </c>
      <c r="R252" s="3" t="s">
        <v>556</v>
      </c>
      <c r="S252" s="80"/>
    </row>
    <row r="253" spans="14:19" ht="16">
      <c r="N253" s="80"/>
      <c r="O253" s="83" t="s">
        <v>1530</v>
      </c>
    </row>
    <row r="254" spans="14:19" ht="16">
      <c r="N254" s="80"/>
      <c r="O254" s="83" t="s">
        <v>1531</v>
      </c>
    </row>
    <row r="255" spans="14:19" ht="16">
      <c r="N255" s="80"/>
      <c r="O255" s="83" t="s">
        <v>1532</v>
      </c>
    </row>
    <row r="256" spans="14:19" ht="16">
      <c r="N256" s="80"/>
      <c r="O256" s="83" t="s">
        <v>1533</v>
      </c>
    </row>
    <row r="257" spans="14:15" ht="16">
      <c r="N257" s="80"/>
      <c r="O257" s="83" t="s">
        <v>1534</v>
      </c>
    </row>
    <row r="258" spans="14:15" ht="16">
      <c r="N258" s="80"/>
      <c r="O258" s="83" t="s">
        <v>1535</v>
      </c>
    </row>
    <row r="259" spans="14:15" ht="16">
      <c r="N259" s="80"/>
      <c r="O259" s="83" t="s">
        <v>1536</v>
      </c>
    </row>
    <row r="260" spans="14:15" ht="16">
      <c r="N260" s="80"/>
      <c r="O260" s="83" t="s">
        <v>1537</v>
      </c>
    </row>
    <row r="261" spans="14:15" ht="16">
      <c r="N261" s="80"/>
      <c r="O261" s="83" t="s">
        <v>1538</v>
      </c>
    </row>
    <row r="262" spans="14:15" ht="16">
      <c r="N262" s="80"/>
      <c r="O262" s="83" t="s">
        <v>1539</v>
      </c>
    </row>
    <row r="263" spans="14:15" ht="16">
      <c r="N263" s="80"/>
      <c r="O263" s="83" t="s">
        <v>1540</v>
      </c>
    </row>
    <row r="264" spans="14:15" ht="16">
      <c r="N264" s="80"/>
      <c r="O264" s="83" t="s">
        <v>1541</v>
      </c>
    </row>
    <row r="265" spans="14:15" ht="16">
      <c r="N265" s="80"/>
      <c r="O265" s="83" t="s">
        <v>1542</v>
      </c>
    </row>
    <row r="266" spans="14:15" ht="16">
      <c r="N266" s="80"/>
      <c r="O266" s="83" t="s">
        <v>1543</v>
      </c>
    </row>
    <row r="267" spans="14:15" ht="16">
      <c r="N267" s="80"/>
      <c r="O267" s="83" t="s">
        <v>1544</v>
      </c>
    </row>
    <row r="268" spans="14:15" ht="16">
      <c r="N268" s="80"/>
      <c r="O268" s="83" t="s">
        <v>1545</v>
      </c>
    </row>
    <row r="269" spans="14:15" ht="16">
      <c r="N269" s="80"/>
      <c r="O269" s="83" t="s">
        <v>1546</v>
      </c>
    </row>
    <row r="270" spans="14:15" ht="16">
      <c r="N270" s="80"/>
      <c r="O270" s="83" t="s">
        <v>1547</v>
      </c>
    </row>
    <row r="271" spans="14:15" ht="16">
      <c r="N271" s="80"/>
      <c r="O271" s="83" t="s">
        <v>1548</v>
      </c>
    </row>
    <row r="272" spans="14:15" ht="16">
      <c r="N272" s="80"/>
      <c r="O272" s="83" t="s">
        <v>1549</v>
      </c>
    </row>
    <row r="273" spans="14:15" ht="16">
      <c r="N273" s="80"/>
      <c r="O273" s="83" t="s">
        <v>1550</v>
      </c>
    </row>
    <row r="274" spans="14:15" ht="16">
      <c r="N274" s="80"/>
      <c r="O274" s="83" t="s">
        <v>1551</v>
      </c>
    </row>
    <row r="275" spans="14:15" ht="16">
      <c r="N275" s="80"/>
      <c r="O275" s="83" t="s">
        <v>1552</v>
      </c>
    </row>
    <row r="276" spans="14:15" ht="16">
      <c r="N276" s="80"/>
      <c r="O276" s="83" t="s">
        <v>1553</v>
      </c>
    </row>
    <row r="277" spans="14:15" ht="16">
      <c r="N277" s="80"/>
      <c r="O277" s="83" t="s">
        <v>1554</v>
      </c>
    </row>
    <row r="278" spans="14:15" ht="16">
      <c r="N278" s="80"/>
      <c r="O278" s="83" t="s">
        <v>1555</v>
      </c>
    </row>
    <row r="279" spans="14:15" ht="16">
      <c r="N279" s="80"/>
      <c r="O279" s="83" t="s">
        <v>1556</v>
      </c>
    </row>
    <row r="280" spans="14:15" ht="16">
      <c r="N280" s="80"/>
      <c r="O280" s="83" t="s">
        <v>1557</v>
      </c>
    </row>
    <row r="281" spans="14:15" ht="16">
      <c r="N281" s="80"/>
      <c r="O281" s="83" t="s">
        <v>1558</v>
      </c>
    </row>
    <row r="282" spans="14:15" ht="16">
      <c r="N282" s="80"/>
      <c r="O282" s="83" t="s">
        <v>1559</v>
      </c>
    </row>
    <row r="283" spans="14:15" ht="16">
      <c r="N283" s="80"/>
      <c r="O283" s="83" t="s">
        <v>1560</v>
      </c>
    </row>
    <row r="284" spans="14:15" ht="16">
      <c r="N284" s="80"/>
      <c r="O284" s="83" t="s">
        <v>1561</v>
      </c>
    </row>
    <row r="285" spans="14:15" ht="16">
      <c r="N285" s="80"/>
      <c r="O285" s="83" t="s">
        <v>1562</v>
      </c>
    </row>
    <row r="286" spans="14:15" ht="16">
      <c r="N286" s="80"/>
      <c r="O286" s="83" t="s">
        <v>1563</v>
      </c>
    </row>
    <row r="287" spans="14:15" ht="16">
      <c r="N287" s="80"/>
      <c r="O287" s="83" t="s">
        <v>1564</v>
      </c>
    </row>
    <row r="288" spans="14:15" ht="16">
      <c r="N288" s="80"/>
      <c r="O288" s="83" t="s">
        <v>1565</v>
      </c>
    </row>
    <row r="289" spans="14:15" ht="16">
      <c r="N289" s="80"/>
      <c r="O289" s="83" t="s">
        <v>1566</v>
      </c>
    </row>
    <row r="290" spans="14:15" ht="16">
      <c r="N290" s="80"/>
      <c r="O290" s="83" t="s">
        <v>1567</v>
      </c>
    </row>
    <row r="291" spans="14:15" ht="16">
      <c r="N291" s="80"/>
      <c r="O291" s="83" t="s">
        <v>1568</v>
      </c>
    </row>
    <row r="292" spans="14:15" ht="16">
      <c r="N292" s="80"/>
      <c r="O292" s="83" t="s">
        <v>1569</v>
      </c>
    </row>
    <row r="293" spans="14:15" ht="16">
      <c r="N293" s="80"/>
      <c r="O293" s="83" t="s">
        <v>1570</v>
      </c>
    </row>
    <row r="294" spans="14:15" ht="16">
      <c r="N294" s="80"/>
      <c r="O294" s="83" t="s">
        <v>1571</v>
      </c>
    </row>
    <row r="295" spans="14:15" ht="32">
      <c r="N295" s="80"/>
      <c r="O295" s="83" t="s">
        <v>1572</v>
      </c>
    </row>
    <row r="296" spans="14:15" ht="16">
      <c r="N296" s="80"/>
      <c r="O296" s="83" t="s">
        <v>1573</v>
      </c>
    </row>
    <row r="297" spans="14:15" ht="16">
      <c r="N297" s="80"/>
      <c r="O297" s="83" t="s">
        <v>1574</v>
      </c>
    </row>
    <row r="298" spans="14:15" ht="16">
      <c r="N298" s="80"/>
      <c r="O298" s="83" t="s">
        <v>1575</v>
      </c>
    </row>
    <row r="299" spans="14:15" ht="16">
      <c r="N299" s="80"/>
      <c r="O299" s="83" t="s">
        <v>1576</v>
      </c>
    </row>
    <row r="300" spans="14:15" ht="16">
      <c r="N300" s="80"/>
      <c r="O300" s="83" t="s">
        <v>1577</v>
      </c>
    </row>
    <row r="301" spans="14:15" ht="16">
      <c r="N301" s="80"/>
      <c r="O301" s="83" t="s">
        <v>1578</v>
      </c>
    </row>
    <row r="302" spans="14:15" ht="16">
      <c r="N302" s="80"/>
      <c r="O302" s="83" t="s">
        <v>1579</v>
      </c>
    </row>
    <row r="303" spans="14:15" ht="16">
      <c r="N303" s="80"/>
      <c r="O303" s="83" t="s">
        <v>1580</v>
      </c>
    </row>
    <row r="304" spans="14:15" ht="32">
      <c r="N304" s="80"/>
      <c r="O304" s="83" t="s">
        <v>1581</v>
      </c>
    </row>
    <row r="305" spans="14:15" ht="16">
      <c r="N305" s="80"/>
      <c r="O305" s="83" t="s">
        <v>1582</v>
      </c>
    </row>
    <row r="306" spans="14:15" ht="16">
      <c r="N306" s="80"/>
      <c r="O306" s="83" t="s">
        <v>1583</v>
      </c>
    </row>
    <row r="307" spans="14:15" ht="16">
      <c r="N307" s="80"/>
      <c r="O307" s="83" t="s">
        <v>1584</v>
      </c>
    </row>
    <row r="308" spans="14:15" ht="16">
      <c r="N308" s="80"/>
      <c r="O308" s="83" t="s">
        <v>1585</v>
      </c>
    </row>
    <row r="309" spans="14:15" ht="16">
      <c r="N309" s="80"/>
      <c r="O309" s="83" t="s">
        <v>1586</v>
      </c>
    </row>
    <row r="310" spans="14:15" ht="16">
      <c r="N310" s="80"/>
      <c r="O310" s="83" t="s">
        <v>1587</v>
      </c>
    </row>
    <row r="311" spans="14:15" ht="16">
      <c r="N311" s="80"/>
      <c r="O311" s="83" t="s">
        <v>1588</v>
      </c>
    </row>
    <row r="312" spans="14:15" ht="16">
      <c r="N312" s="80"/>
      <c r="O312" s="83" t="s">
        <v>1589</v>
      </c>
    </row>
    <row r="313" spans="14:15" ht="16">
      <c r="N313" s="80"/>
      <c r="O313" s="83" t="s">
        <v>1590</v>
      </c>
    </row>
    <row r="314" spans="14:15" ht="16">
      <c r="N314" s="80"/>
      <c r="O314" s="83" t="s">
        <v>1591</v>
      </c>
    </row>
    <row r="315" spans="14:15" ht="16">
      <c r="N315" s="80"/>
      <c r="O315" s="83" t="s">
        <v>1592</v>
      </c>
    </row>
    <row r="316" spans="14:15" ht="16">
      <c r="N316" s="80"/>
      <c r="O316" s="83" t="s">
        <v>1593</v>
      </c>
    </row>
    <row r="317" spans="14:15" ht="16">
      <c r="N317" s="80"/>
      <c r="O317" s="83" t="s">
        <v>1594</v>
      </c>
    </row>
    <row r="318" spans="14:15" ht="16">
      <c r="N318" s="80"/>
      <c r="O318" s="83" t="s">
        <v>1595</v>
      </c>
    </row>
    <row r="319" spans="14:15" ht="16">
      <c r="N319" s="80"/>
      <c r="O319" s="83" t="s">
        <v>1596</v>
      </c>
    </row>
    <row r="320" spans="14:15" ht="16">
      <c r="N320" s="80"/>
      <c r="O320" s="83" t="s">
        <v>1597</v>
      </c>
    </row>
    <row r="321" spans="14:15" ht="16">
      <c r="N321" s="80"/>
      <c r="O321" s="83" t="s">
        <v>1598</v>
      </c>
    </row>
    <row r="322" spans="14:15" ht="16">
      <c r="N322" s="80"/>
      <c r="O322" s="83" t="s">
        <v>1599</v>
      </c>
    </row>
    <row r="323" spans="14:15" ht="16">
      <c r="N323" s="80"/>
      <c r="O323" s="83" t="s">
        <v>1600</v>
      </c>
    </row>
    <row r="324" spans="14:15" ht="16">
      <c r="N324" s="80"/>
      <c r="O324" s="83" t="s">
        <v>1601</v>
      </c>
    </row>
    <row r="325" spans="14:15" ht="16">
      <c r="N325" s="80"/>
      <c r="O325" s="83" t="s">
        <v>1602</v>
      </c>
    </row>
    <row r="326" spans="14:15" ht="16">
      <c r="N326" s="80"/>
      <c r="O326" s="83" t="s">
        <v>1603</v>
      </c>
    </row>
    <row r="327" spans="14:15" ht="16">
      <c r="N327" s="80"/>
      <c r="O327" s="83" t="s">
        <v>1604</v>
      </c>
    </row>
    <row r="328" spans="14:15" ht="16">
      <c r="N328" s="80"/>
      <c r="O328" s="83" t="s">
        <v>1605</v>
      </c>
    </row>
    <row r="329" spans="14:15" ht="16">
      <c r="N329" s="80"/>
      <c r="O329" s="83" t="s">
        <v>1606</v>
      </c>
    </row>
    <row r="330" spans="14:15" ht="16">
      <c r="N330" s="80"/>
      <c r="O330" s="83" t="s">
        <v>1607</v>
      </c>
    </row>
    <row r="331" spans="14:15" ht="16">
      <c r="N331" s="80"/>
      <c r="O331" s="83" t="s">
        <v>1608</v>
      </c>
    </row>
    <row r="332" spans="14:15" ht="16">
      <c r="N332" s="80"/>
      <c r="O332" s="83" t="s">
        <v>1609</v>
      </c>
    </row>
    <row r="333" spans="14:15" ht="32">
      <c r="N333" s="80"/>
      <c r="O333" s="83" t="s">
        <v>1610</v>
      </c>
    </row>
    <row r="334" spans="14:15" ht="16">
      <c r="N334" s="80"/>
      <c r="O334" s="83" t="s">
        <v>1611</v>
      </c>
    </row>
    <row r="335" spans="14:15" ht="16">
      <c r="N335" s="80"/>
      <c r="O335" s="83" t="s">
        <v>1612</v>
      </c>
    </row>
    <row r="336" spans="14:15" ht="16">
      <c r="N336" s="80"/>
      <c r="O336" s="83" t="s">
        <v>1613</v>
      </c>
    </row>
    <row r="337" spans="14:15" ht="16">
      <c r="N337" s="80"/>
      <c r="O337" s="83" t="s">
        <v>1614</v>
      </c>
    </row>
    <row r="338" spans="14:15" ht="16">
      <c r="N338" s="80"/>
      <c r="O338" s="83" t="s">
        <v>1615</v>
      </c>
    </row>
    <row r="339" spans="14:15" ht="16">
      <c r="N339" s="80"/>
      <c r="O339" s="83" t="s">
        <v>1616</v>
      </c>
    </row>
    <row r="340" spans="14:15" ht="16">
      <c r="N340" s="80"/>
      <c r="O340" s="83" t="s">
        <v>1617</v>
      </c>
    </row>
    <row r="341" spans="14:15" ht="16">
      <c r="N341" s="80"/>
      <c r="O341" s="83" t="s">
        <v>1618</v>
      </c>
    </row>
    <row r="342" spans="14:15" ht="16">
      <c r="N342" s="80"/>
      <c r="O342" s="83" t="s">
        <v>1619</v>
      </c>
    </row>
    <row r="343" spans="14:15" ht="16">
      <c r="N343" s="80"/>
      <c r="O343" s="83" t="s">
        <v>1620</v>
      </c>
    </row>
    <row r="344" spans="14:15" ht="16">
      <c r="N344" s="80"/>
      <c r="O344" s="83" t="s">
        <v>1621</v>
      </c>
    </row>
    <row r="345" spans="14:15" ht="16">
      <c r="N345" s="80"/>
      <c r="O345" s="83" t="s">
        <v>1622</v>
      </c>
    </row>
    <row r="346" spans="14:15" ht="16">
      <c r="N346" s="80"/>
      <c r="O346" s="83" t="s">
        <v>1623</v>
      </c>
    </row>
    <row r="347" spans="14:15" ht="16">
      <c r="N347" s="80"/>
      <c r="O347" s="83" t="s">
        <v>1624</v>
      </c>
    </row>
    <row r="348" spans="14:15" ht="16">
      <c r="N348" s="80"/>
      <c r="O348" s="83" t="s">
        <v>1625</v>
      </c>
    </row>
    <row r="349" spans="14:15" ht="16">
      <c r="N349" s="80"/>
      <c r="O349" s="83" t="s">
        <v>1626</v>
      </c>
    </row>
    <row r="350" spans="14:15" ht="16">
      <c r="N350" s="80"/>
      <c r="O350" s="83" t="s">
        <v>1627</v>
      </c>
    </row>
    <row r="351" spans="14:15" ht="16">
      <c r="N351" s="80"/>
      <c r="O351" s="83" t="s">
        <v>1628</v>
      </c>
    </row>
    <row r="352" spans="14:15" ht="16">
      <c r="N352" s="80"/>
      <c r="O352" s="83" t="s">
        <v>1629</v>
      </c>
    </row>
    <row r="353" spans="14:15" ht="16">
      <c r="N353" s="80"/>
      <c r="O353" s="83" t="s">
        <v>1630</v>
      </c>
    </row>
    <row r="354" spans="14:15" ht="16">
      <c r="N354" s="80"/>
      <c r="O354" s="83" t="s">
        <v>1631</v>
      </c>
    </row>
    <row r="355" spans="14:15" ht="32">
      <c r="N355" s="80"/>
      <c r="O355" s="83" t="s">
        <v>1632</v>
      </c>
    </row>
    <row r="356" spans="14:15" ht="16">
      <c r="N356" s="80"/>
      <c r="O356" s="83" t="s">
        <v>1633</v>
      </c>
    </row>
    <row r="357" spans="14:15" ht="16">
      <c r="N357" s="80"/>
      <c r="O357" s="83" t="s">
        <v>1634</v>
      </c>
    </row>
    <row r="358" spans="14:15" ht="16">
      <c r="N358" s="80"/>
      <c r="O358" s="83" t="s">
        <v>1819</v>
      </c>
    </row>
    <row r="359" spans="14:15" ht="16">
      <c r="N359" s="80"/>
      <c r="O359" s="83" t="s">
        <v>1635</v>
      </c>
    </row>
    <row r="360" spans="14:15" ht="16">
      <c r="N360" s="80"/>
      <c r="O360" s="83" t="s">
        <v>1636</v>
      </c>
    </row>
    <row r="361" spans="14:15" ht="16">
      <c r="N361" s="80"/>
      <c r="O361" s="83" t="s">
        <v>1637</v>
      </c>
    </row>
    <row r="362" spans="14:15" ht="16">
      <c r="N362" s="80"/>
      <c r="O362" s="83" t="s">
        <v>1638</v>
      </c>
    </row>
    <row r="363" spans="14:15" ht="32">
      <c r="N363" s="80"/>
      <c r="O363" s="83" t="s">
        <v>1639</v>
      </c>
    </row>
    <row r="364" spans="14:15" ht="16">
      <c r="N364" s="80"/>
      <c r="O364" s="83" t="s">
        <v>1640</v>
      </c>
    </row>
    <row r="365" spans="14:15" ht="16">
      <c r="N365" s="80"/>
      <c r="O365" s="83" t="s">
        <v>1641</v>
      </c>
    </row>
    <row r="366" spans="14:15" ht="16">
      <c r="N366" s="80"/>
      <c r="O366" s="83" t="s">
        <v>1642</v>
      </c>
    </row>
    <row r="367" spans="14:15" ht="16">
      <c r="N367" s="80"/>
      <c r="O367" s="83" t="s">
        <v>1643</v>
      </c>
    </row>
    <row r="368" spans="14:15" ht="16">
      <c r="N368" s="80"/>
      <c r="O368" s="83" t="s">
        <v>1644</v>
      </c>
    </row>
    <row r="369" spans="14:15" ht="16">
      <c r="N369" s="80"/>
      <c r="O369" s="83" t="s">
        <v>1645</v>
      </c>
    </row>
    <row r="370" spans="14:15" ht="16">
      <c r="N370" s="80"/>
      <c r="O370" s="83" t="s">
        <v>1646</v>
      </c>
    </row>
    <row r="371" spans="14:15" ht="16">
      <c r="N371" s="80"/>
      <c r="O371" s="83" t="s">
        <v>1647</v>
      </c>
    </row>
    <row r="372" spans="14:15" ht="16">
      <c r="N372" s="80"/>
      <c r="O372" s="83" t="s">
        <v>1648</v>
      </c>
    </row>
    <row r="373" spans="14:15" ht="32">
      <c r="N373" s="80"/>
      <c r="O373" s="83" t="s">
        <v>1649</v>
      </c>
    </row>
    <row r="374" spans="14:15" ht="16">
      <c r="N374" s="80"/>
      <c r="O374" s="83" t="s">
        <v>1650</v>
      </c>
    </row>
    <row r="375" spans="14:15" ht="16">
      <c r="N375" s="80"/>
      <c r="O375" s="83" t="s">
        <v>1651</v>
      </c>
    </row>
    <row r="376" spans="14:15" ht="16">
      <c r="N376" s="80"/>
      <c r="O376" s="83" t="s">
        <v>1652</v>
      </c>
    </row>
    <row r="377" spans="14:15" ht="16">
      <c r="N377" s="80"/>
      <c r="O377" s="83" t="s">
        <v>1653</v>
      </c>
    </row>
    <row r="378" spans="14:15" ht="32">
      <c r="N378" s="80"/>
      <c r="O378" s="83" t="s">
        <v>1654</v>
      </c>
    </row>
    <row r="379" spans="14:15" ht="16">
      <c r="N379" s="80"/>
      <c r="O379" s="83" t="s">
        <v>1655</v>
      </c>
    </row>
    <row r="380" spans="14:15" ht="16">
      <c r="N380" s="80"/>
      <c r="O380" s="83" t="s">
        <v>1656</v>
      </c>
    </row>
    <row r="381" spans="14:15" ht="16">
      <c r="N381" s="80"/>
      <c r="O381" s="83" t="s">
        <v>1657</v>
      </c>
    </row>
    <row r="382" spans="14:15" ht="16">
      <c r="N382" s="80"/>
      <c r="O382" s="83" t="s">
        <v>1658</v>
      </c>
    </row>
    <row r="383" spans="14:15" ht="16">
      <c r="N383" s="80"/>
      <c r="O383" s="83" t="s">
        <v>1659</v>
      </c>
    </row>
    <row r="384" spans="14:15" ht="16">
      <c r="N384" s="80"/>
      <c r="O384" s="83" t="s">
        <v>1660</v>
      </c>
    </row>
    <row r="385" spans="14:15" ht="16">
      <c r="N385" s="80"/>
      <c r="O385" s="83" t="s">
        <v>1661</v>
      </c>
    </row>
    <row r="386" spans="14:15" ht="16">
      <c r="N386" s="80"/>
      <c r="O386" s="83" t="s">
        <v>1662</v>
      </c>
    </row>
    <row r="387" spans="14:15" ht="16">
      <c r="N387" s="80"/>
      <c r="O387" s="83" t="s">
        <v>1663</v>
      </c>
    </row>
    <row r="388" spans="14:15" ht="32">
      <c r="N388" s="80"/>
      <c r="O388" s="83" t="s">
        <v>1664</v>
      </c>
    </row>
    <row r="389" spans="14:15" ht="32">
      <c r="N389" s="80"/>
      <c r="O389" s="83" t="s">
        <v>1665</v>
      </c>
    </row>
    <row r="390" spans="14:15" ht="16">
      <c r="N390" s="80"/>
      <c r="O390" s="83" t="s">
        <v>1666</v>
      </c>
    </row>
    <row r="391" spans="14:15" ht="16">
      <c r="N391" s="80"/>
      <c r="O391" s="83" t="s">
        <v>1667</v>
      </c>
    </row>
    <row r="392" spans="14:15" ht="16">
      <c r="N392" s="80"/>
      <c r="O392" s="83" t="s">
        <v>1668</v>
      </c>
    </row>
    <row r="393" spans="14:15" ht="16">
      <c r="N393" s="80"/>
      <c r="O393" s="83" t="s">
        <v>1669</v>
      </c>
    </row>
    <row r="394" spans="14:15" ht="16">
      <c r="N394" s="80"/>
      <c r="O394" s="83" t="s">
        <v>1670</v>
      </c>
    </row>
    <row r="395" spans="14:15" ht="16">
      <c r="N395" s="80"/>
      <c r="O395" s="83" t="s">
        <v>1671</v>
      </c>
    </row>
    <row r="396" spans="14:15" ht="16">
      <c r="N396" s="80"/>
      <c r="O396" s="83" t="s">
        <v>1672</v>
      </c>
    </row>
    <row r="397" spans="14:15" ht="16">
      <c r="N397" s="80"/>
      <c r="O397" s="83" t="s">
        <v>1673</v>
      </c>
    </row>
    <row r="398" spans="14:15" ht="16">
      <c r="N398" s="80"/>
      <c r="O398" s="83" t="s">
        <v>1674</v>
      </c>
    </row>
    <row r="399" spans="14:15" ht="16">
      <c r="N399" s="80"/>
      <c r="O399" s="83" t="s">
        <v>1675</v>
      </c>
    </row>
    <row r="400" spans="14:15" ht="16">
      <c r="N400" s="80"/>
      <c r="O400" s="83" t="s">
        <v>1676</v>
      </c>
    </row>
    <row r="401" spans="14:15" ht="16">
      <c r="N401" s="80"/>
      <c r="O401" s="83" t="s">
        <v>1677</v>
      </c>
    </row>
    <row r="402" spans="14:15" ht="16">
      <c r="N402" s="80"/>
      <c r="O402" s="83" t="s">
        <v>1678</v>
      </c>
    </row>
    <row r="403" spans="14:15" ht="16">
      <c r="N403" s="80"/>
      <c r="O403" s="83" t="s">
        <v>1679</v>
      </c>
    </row>
    <row r="404" spans="14:15" ht="16">
      <c r="N404" s="80"/>
      <c r="O404" s="83" t="s">
        <v>1680</v>
      </c>
    </row>
    <row r="405" spans="14:15" ht="16">
      <c r="N405" s="80"/>
      <c r="O405" s="83" t="s">
        <v>1681</v>
      </c>
    </row>
    <row r="406" spans="14:15" ht="16">
      <c r="N406" s="80"/>
      <c r="O406" s="83" t="s">
        <v>1682</v>
      </c>
    </row>
    <row r="407" spans="14:15" ht="16">
      <c r="N407" s="80"/>
      <c r="O407" s="83" t="s">
        <v>1683</v>
      </c>
    </row>
    <row r="408" spans="14:15" ht="16">
      <c r="N408" s="80"/>
      <c r="O408" s="83" t="s">
        <v>1684</v>
      </c>
    </row>
    <row r="409" spans="14:15" ht="16">
      <c r="N409" s="80"/>
      <c r="O409" s="83" t="s">
        <v>1685</v>
      </c>
    </row>
    <row r="410" spans="14:15" ht="16">
      <c r="N410" s="80"/>
      <c r="O410" s="83" t="s">
        <v>1686</v>
      </c>
    </row>
    <row r="411" spans="14:15" ht="16">
      <c r="N411" s="80"/>
      <c r="O411" s="83" t="s">
        <v>1687</v>
      </c>
    </row>
    <row r="412" spans="14:15" ht="32">
      <c r="N412" s="80"/>
      <c r="O412" s="83" t="s">
        <v>1688</v>
      </c>
    </row>
    <row r="413" spans="14:15" ht="32">
      <c r="N413" s="80"/>
      <c r="O413" s="83" t="s">
        <v>1689</v>
      </c>
    </row>
    <row r="414" spans="14:15" ht="16">
      <c r="N414" s="80"/>
      <c r="O414" s="83" t="s">
        <v>1690</v>
      </c>
    </row>
    <row r="415" spans="14:15" ht="16">
      <c r="N415" s="80"/>
      <c r="O415" s="83" t="s">
        <v>1691</v>
      </c>
    </row>
    <row r="416" spans="14:15" ht="16">
      <c r="N416" s="80"/>
      <c r="O416" s="83" t="s">
        <v>1692</v>
      </c>
    </row>
    <row r="417" spans="14:15" ht="16">
      <c r="N417" s="80"/>
      <c r="O417" s="83" t="s">
        <v>1693</v>
      </c>
    </row>
    <row r="418" spans="14:15" ht="16">
      <c r="N418" s="80"/>
      <c r="O418" s="83" t="s">
        <v>1694</v>
      </c>
    </row>
    <row r="419" spans="14:15" ht="16">
      <c r="N419" s="80"/>
      <c r="O419" s="83" t="s">
        <v>1695</v>
      </c>
    </row>
    <row r="420" spans="14:15" ht="16">
      <c r="N420" s="80"/>
      <c r="O420" s="83" t="s">
        <v>1696</v>
      </c>
    </row>
    <row r="421" spans="14:15" ht="16">
      <c r="N421" s="80"/>
      <c r="O421" s="83" t="s">
        <v>1697</v>
      </c>
    </row>
    <row r="422" spans="14:15" ht="16">
      <c r="N422" s="80"/>
      <c r="O422" s="83" t="s">
        <v>1698</v>
      </c>
    </row>
    <row r="423" spans="14:15" ht="16">
      <c r="N423" s="80"/>
      <c r="O423" s="83" t="s">
        <v>1699</v>
      </c>
    </row>
    <row r="424" spans="14:15" ht="16">
      <c r="N424" s="80"/>
      <c r="O424" s="83" t="s">
        <v>1700</v>
      </c>
    </row>
    <row r="425" spans="14:15" ht="16">
      <c r="N425" s="80"/>
      <c r="O425" s="83" t="s">
        <v>1701</v>
      </c>
    </row>
    <row r="426" spans="14:15" ht="16">
      <c r="N426" s="80"/>
      <c r="O426" s="83" t="s">
        <v>1702</v>
      </c>
    </row>
    <row r="427" spans="14:15" ht="16">
      <c r="N427" s="80"/>
      <c r="O427" s="83" t="s">
        <v>1703</v>
      </c>
    </row>
    <row r="428" spans="14:15" ht="16">
      <c r="N428" s="80"/>
      <c r="O428" s="83" t="s">
        <v>1704</v>
      </c>
    </row>
    <row r="429" spans="14:15" ht="16">
      <c r="N429" s="80"/>
      <c r="O429" s="83" t="s">
        <v>1705</v>
      </c>
    </row>
    <row r="430" spans="14:15" ht="16">
      <c r="N430" s="80"/>
      <c r="O430" s="83" t="s">
        <v>1706</v>
      </c>
    </row>
    <row r="431" spans="14:15" ht="16">
      <c r="N431" s="80"/>
      <c r="O431" s="83" t="s">
        <v>1707</v>
      </c>
    </row>
    <row r="432" spans="14:15" ht="16">
      <c r="N432" s="80"/>
      <c r="O432" s="83" t="s">
        <v>1708</v>
      </c>
    </row>
    <row r="433" spans="14:15" ht="16">
      <c r="N433" s="80"/>
      <c r="O433" s="83" t="s">
        <v>1709</v>
      </c>
    </row>
    <row r="434" spans="14:15" ht="16">
      <c r="N434" s="80"/>
      <c r="O434" s="83" t="s">
        <v>1710</v>
      </c>
    </row>
    <row r="435" spans="14:15" ht="16">
      <c r="N435" s="80"/>
      <c r="O435" s="83" t="s">
        <v>1711</v>
      </c>
    </row>
    <row r="436" spans="14:15" ht="16">
      <c r="N436" s="80"/>
      <c r="O436" s="83" t="s">
        <v>1712</v>
      </c>
    </row>
    <row r="437" spans="14:15" ht="16">
      <c r="N437" s="80"/>
      <c r="O437" s="83" t="s">
        <v>1713</v>
      </c>
    </row>
    <row r="438" spans="14:15" ht="16">
      <c r="N438" s="80"/>
      <c r="O438" s="83" t="s">
        <v>1714</v>
      </c>
    </row>
    <row r="439" spans="14:15" ht="16">
      <c r="N439" s="80"/>
      <c r="O439" s="83" t="s">
        <v>1715</v>
      </c>
    </row>
    <row r="440" spans="14:15" ht="16">
      <c r="N440" s="80"/>
      <c r="O440" s="83" t="s">
        <v>1716</v>
      </c>
    </row>
    <row r="441" spans="14:15" ht="16">
      <c r="N441" s="80"/>
      <c r="O441" s="83" t="s">
        <v>1717</v>
      </c>
    </row>
    <row r="442" spans="14:15" ht="16">
      <c r="N442" s="80"/>
      <c r="O442" s="83" t="s">
        <v>1718</v>
      </c>
    </row>
    <row r="443" spans="14:15" ht="16">
      <c r="N443" s="80"/>
      <c r="O443" s="83" t="s">
        <v>1719</v>
      </c>
    </row>
    <row r="444" spans="14:15" ht="16">
      <c r="N444" s="80"/>
      <c r="O444" s="83" t="s">
        <v>1720</v>
      </c>
    </row>
    <row r="445" spans="14:15" ht="16">
      <c r="N445" s="80"/>
      <c r="O445" s="83" t="s">
        <v>1721</v>
      </c>
    </row>
    <row r="446" spans="14:15" ht="16">
      <c r="N446" s="80"/>
      <c r="O446" s="83" t="s">
        <v>1722</v>
      </c>
    </row>
    <row r="447" spans="14:15" ht="16">
      <c r="N447" s="80"/>
      <c r="O447" s="83" t="s">
        <v>1723</v>
      </c>
    </row>
    <row r="448" spans="14:15" ht="16">
      <c r="N448" s="80"/>
      <c r="O448" s="83" t="s">
        <v>1724</v>
      </c>
    </row>
    <row r="449" spans="14:15" ht="16">
      <c r="N449" s="80"/>
      <c r="O449" s="83" t="s">
        <v>1725</v>
      </c>
    </row>
    <row r="450" spans="14:15" ht="16">
      <c r="N450" s="80"/>
      <c r="O450" s="83" t="s">
        <v>1726</v>
      </c>
    </row>
    <row r="451" spans="14:15" ht="16">
      <c r="N451" s="80"/>
      <c r="O451" s="83" t="s">
        <v>1727</v>
      </c>
    </row>
    <row r="452" spans="14:15" ht="16">
      <c r="N452" s="80"/>
      <c r="O452" s="83" t="s">
        <v>1728</v>
      </c>
    </row>
    <row r="453" spans="14:15" ht="16">
      <c r="N453" s="80"/>
      <c r="O453" s="83" t="s">
        <v>1729</v>
      </c>
    </row>
    <row r="454" spans="14:15" ht="16">
      <c r="N454" s="80"/>
      <c r="O454" s="83" t="s">
        <v>1730</v>
      </c>
    </row>
    <row r="455" spans="14:15" ht="16">
      <c r="N455" s="80"/>
      <c r="O455" s="83" t="s">
        <v>1731</v>
      </c>
    </row>
    <row r="456" spans="14:15" ht="16">
      <c r="N456" s="80"/>
      <c r="O456" s="83" t="s">
        <v>1820</v>
      </c>
    </row>
    <row r="457" spans="14:15" ht="16">
      <c r="N457" s="80"/>
      <c r="O457" s="83" t="s">
        <v>1732</v>
      </c>
    </row>
    <row r="458" spans="14:15" ht="16">
      <c r="N458" s="80"/>
      <c r="O458" s="83" t="s">
        <v>1733</v>
      </c>
    </row>
    <row r="459" spans="14:15" ht="16">
      <c r="N459" s="80"/>
      <c r="O459" s="83" t="s">
        <v>1734</v>
      </c>
    </row>
    <row r="460" spans="14:15" ht="16">
      <c r="N460" s="80"/>
      <c r="O460" s="83" t="s">
        <v>1735</v>
      </c>
    </row>
    <row r="461" spans="14:15" ht="16">
      <c r="N461" s="80"/>
      <c r="O461" s="83" t="s">
        <v>1736</v>
      </c>
    </row>
    <row r="462" spans="14:15" ht="16">
      <c r="N462" s="80"/>
      <c r="O462" s="83" t="s">
        <v>1737</v>
      </c>
    </row>
    <row r="463" spans="14:15" ht="16">
      <c r="N463" s="80"/>
      <c r="O463" s="83" t="s">
        <v>1738</v>
      </c>
    </row>
    <row r="464" spans="14:15" ht="16">
      <c r="N464" s="80"/>
      <c r="O464" s="83" t="s">
        <v>1739</v>
      </c>
    </row>
    <row r="465" spans="14:15" ht="16">
      <c r="N465" s="80"/>
      <c r="O465" s="83" t="s">
        <v>1740</v>
      </c>
    </row>
    <row r="466" spans="14:15" ht="16">
      <c r="N466" s="80"/>
      <c r="O466" s="83" t="s">
        <v>1741</v>
      </c>
    </row>
    <row r="467" spans="14:15" ht="32">
      <c r="N467" s="80"/>
      <c r="O467" s="83" t="s">
        <v>1742</v>
      </c>
    </row>
    <row r="468" spans="14:15" ht="16">
      <c r="N468" s="80"/>
      <c r="O468" s="83" t="s">
        <v>1743</v>
      </c>
    </row>
    <row r="469" spans="14:15" ht="16">
      <c r="N469" s="80"/>
      <c r="O469" s="83" t="s">
        <v>1744</v>
      </c>
    </row>
    <row r="470" spans="14:15" ht="16">
      <c r="N470" s="80"/>
      <c r="O470" s="83" t="s">
        <v>1745</v>
      </c>
    </row>
    <row r="471" spans="14:15" ht="16">
      <c r="N471" s="80"/>
      <c r="O471" s="83" t="s">
        <v>1746</v>
      </c>
    </row>
    <row r="472" spans="14:15" ht="16">
      <c r="N472" s="80"/>
      <c r="O472" s="83" t="s">
        <v>1747</v>
      </c>
    </row>
    <row r="473" spans="14:15" ht="16">
      <c r="N473" s="80"/>
      <c r="O473" s="83" t="s">
        <v>1748</v>
      </c>
    </row>
    <row r="474" spans="14:15" ht="16">
      <c r="N474" s="80"/>
      <c r="O474" s="83" t="s">
        <v>1749</v>
      </c>
    </row>
    <row r="475" spans="14:15" ht="16">
      <c r="N475" s="80"/>
      <c r="O475" s="83" t="s">
        <v>1750</v>
      </c>
    </row>
    <row r="476" spans="14:15" ht="16">
      <c r="N476" s="80"/>
      <c r="O476" s="83" t="s">
        <v>1751</v>
      </c>
    </row>
    <row r="477" spans="14:15" ht="16">
      <c r="N477" s="80"/>
      <c r="O477" s="83" t="s">
        <v>1752</v>
      </c>
    </row>
    <row r="478" spans="14:15" ht="16">
      <c r="N478" s="80"/>
      <c r="O478" s="83" t="s">
        <v>1753</v>
      </c>
    </row>
    <row r="479" spans="14:15" ht="16">
      <c r="N479" s="80"/>
      <c r="O479" s="83" t="s">
        <v>1754</v>
      </c>
    </row>
    <row r="480" spans="14:15" ht="16">
      <c r="N480" s="80"/>
      <c r="O480" s="83" t="s">
        <v>1755</v>
      </c>
    </row>
    <row r="481" spans="14:15" ht="16">
      <c r="N481" s="80"/>
      <c r="O481" s="83" t="s">
        <v>1756</v>
      </c>
    </row>
    <row r="482" spans="14:15" ht="16">
      <c r="N482" s="80"/>
      <c r="O482" s="83" t="s">
        <v>1757</v>
      </c>
    </row>
    <row r="483" spans="14:15" ht="16">
      <c r="N483" s="80"/>
      <c r="O483" s="83" t="s">
        <v>1758</v>
      </c>
    </row>
    <row r="484" spans="14:15" ht="16">
      <c r="N484" s="80"/>
      <c r="O484" s="83" t="s">
        <v>1759</v>
      </c>
    </row>
    <row r="485" spans="14:15" ht="16">
      <c r="N485" s="80"/>
      <c r="O485" s="83" t="s">
        <v>1760</v>
      </c>
    </row>
    <row r="486" spans="14:15" ht="16">
      <c r="N486" s="80"/>
      <c r="O486" s="83" t="s">
        <v>1761</v>
      </c>
    </row>
    <row r="487" spans="14:15" ht="16">
      <c r="N487" s="80"/>
      <c r="O487" s="83" t="s">
        <v>1762</v>
      </c>
    </row>
    <row r="488" spans="14:15" ht="16">
      <c r="N488" s="80"/>
      <c r="O488" s="83" t="s">
        <v>1763</v>
      </c>
    </row>
    <row r="489" spans="14:15" ht="16">
      <c r="N489" s="80"/>
      <c r="O489" s="83" t="s">
        <v>1764</v>
      </c>
    </row>
    <row r="490" spans="14:15" ht="16">
      <c r="N490" s="80"/>
      <c r="O490" s="83" t="s">
        <v>1765</v>
      </c>
    </row>
    <row r="491" spans="14:15" ht="16">
      <c r="N491" s="80"/>
      <c r="O491" s="83" t="s">
        <v>1766</v>
      </c>
    </row>
    <row r="492" spans="14:15" ht="16">
      <c r="N492" s="80"/>
      <c r="O492" s="83" t="s">
        <v>1767</v>
      </c>
    </row>
    <row r="493" spans="14:15" ht="16">
      <c r="N493" s="80"/>
      <c r="O493" s="83" t="s">
        <v>1768</v>
      </c>
    </row>
    <row r="494" spans="14:15" ht="16">
      <c r="N494" s="80"/>
      <c r="O494" s="83" t="s">
        <v>1769</v>
      </c>
    </row>
    <row r="495" spans="14:15" ht="16">
      <c r="N495" s="80"/>
      <c r="O495" s="83" t="s">
        <v>1770</v>
      </c>
    </row>
    <row r="496" spans="14:15" ht="16">
      <c r="N496" s="80"/>
      <c r="O496" s="83" t="s">
        <v>1771</v>
      </c>
    </row>
    <row r="497" spans="14:15" ht="16">
      <c r="N497" s="80"/>
      <c r="O497" s="83" t="s">
        <v>1772</v>
      </c>
    </row>
    <row r="498" spans="14:15" ht="16">
      <c r="N498" s="80"/>
      <c r="O498" s="83" t="s">
        <v>1773</v>
      </c>
    </row>
    <row r="499" spans="14:15" ht="16">
      <c r="N499" s="80"/>
      <c r="O499" s="83" t="s">
        <v>1774</v>
      </c>
    </row>
    <row r="500" spans="14:15" ht="16">
      <c r="N500" s="80"/>
      <c r="O500" s="83" t="s">
        <v>1775</v>
      </c>
    </row>
    <row r="501" spans="14:15" ht="16">
      <c r="N501" s="80"/>
      <c r="O501" s="83" t="s">
        <v>1776</v>
      </c>
    </row>
    <row r="502" spans="14:15" ht="16">
      <c r="N502" s="80"/>
      <c r="O502" s="83" t="s">
        <v>1777</v>
      </c>
    </row>
    <row r="503" spans="14:15" ht="16">
      <c r="N503" s="80"/>
      <c r="O503" s="83" t="s">
        <v>1778</v>
      </c>
    </row>
    <row r="504" spans="14:15" ht="16">
      <c r="N504" s="80"/>
      <c r="O504" s="83" t="s">
        <v>1779</v>
      </c>
    </row>
    <row r="505" spans="14:15" ht="16">
      <c r="N505" s="80"/>
      <c r="O505" s="83" t="s">
        <v>1780</v>
      </c>
    </row>
    <row r="506" spans="14:15" ht="16">
      <c r="N506" s="80"/>
      <c r="O506" s="83" t="s">
        <v>1781</v>
      </c>
    </row>
    <row r="507" spans="14:15" ht="16">
      <c r="N507" s="80"/>
      <c r="O507" s="83" t="s">
        <v>1782</v>
      </c>
    </row>
    <row r="508" spans="14:15" ht="16">
      <c r="N508" s="80"/>
      <c r="O508" s="83" t="s">
        <v>1783</v>
      </c>
    </row>
    <row r="509" spans="14:15" ht="16">
      <c r="N509" s="80"/>
      <c r="O509" s="83" t="s">
        <v>1784</v>
      </c>
    </row>
    <row r="510" spans="14:15" ht="16">
      <c r="N510" s="80"/>
      <c r="O510" s="83" t="s">
        <v>1785</v>
      </c>
    </row>
    <row r="511" spans="14:15" ht="16">
      <c r="N511" s="80"/>
      <c r="O511" s="83" t="s">
        <v>1786</v>
      </c>
    </row>
    <row r="512" spans="14:15" ht="16">
      <c r="N512" s="80"/>
      <c r="O512" s="83" t="s">
        <v>1787</v>
      </c>
    </row>
    <row r="513" spans="14:15" ht="16">
      <c r="N513" s="80"/>
      <c r="O513" s="83" t="s">
        <v>1788</v>
      </c>
    </row>
    <row r="514" spans="14:15" ht="16">
      <c r="N514" s="80"/>
      <c r="O514" s="83" t="s">
        <v>1789</v>
      </c>
    </row>
    <row r="515" spans="14:15" ht="16">
      <c r="N515" s="80"/>
      <c r="O515" s="83" t="s">
        <v>1790</v>
      </c>
    </row>
    <row r="516" spans="14:15" ht="16">
      <c r="N516" s="80"/>
      <c r="O516" s="83" t="s">
        <v>1791</v>
      </c>
    </row>
    <row r="517" spans="14:15" ht="16">
      <c r="N517" s="80"/>
      <c r="O517" s="83" t="s">
        <v>1792</v>
      </c>
    </row>
    <row r="518" spans="14:15" ht="16">
      <c r="N518" s="80"/>
      <c r="O518" s="83" t="s">
        <v>1793</v>
      </c>
    </row>
    <row r="519" spans="14:15" ht="16">
      <c r="N519" s="80"/>
      <c r="O519" s="83" t="s">
        <v>1794</v>
      </c>
    </row>
    <row r="520" spans="14:15" ht="16">
      <c r="N520" s="80"/>
      <c r="O520" s="83" t="s">
        <v>1795</v>
      </c>
    </row>
    <row r="521" spans="14:15" ht="16">
      <c r="N521" s="80"/>
      <c r="O521" s="83" t="s">
        <v>1796</v>
      </c>
    </row>
    <row r="522" spans="14:15" ht="16">
      <c r="N522" s="80"/>
      <c r="O522" s="83" t="s">
        <v>1797</v>
      </c>
    </row>
    <row r="523" spans="14:15" ht="16">
      <c r="N523" s="80"/>
      <c r="O523" s="83" t="s">
        <v>1798</v>
      </c>
    </row>
    <row r="524" spans="14:15" ht="16">
      <c r="N524" s="80"/>
      <c r="O524" s="83" t="s">
        <v>1799</v>
      </c>
    </row>
    <row r="525" spans="14:15" ht="16">
      <c r="N525" s="80"/>
      <c r="O525" s="83" t="s">
        <v>1800</v>
      </c>
    </row>
    <row r="526" spans="14:15" ht="16">
      <c r="N526" s="80"/>
      <c r="O526" s="83" t="s">
        <v>1801</v>
      </c>
    </row>
    <row r="527" spans="14:15" ht="16">
      <c r="N527" s="80"/>
      <c r="O527" s="83" t="s">
        <v>1802</v>
      </c>
    </row>
    <row r="528" spans="14:15" ht="16">
      <c r="N528" s="80"/>
      <c r="O528" s="83" t="s">
        <v>1803</v>
      </c>
    </row>
    <row r="529" spans="14:15" ht="16">
      <c r="N529" s="80"/>
      <c r="O529" s="83" t="s">
        <v>1804</v>
      </c>
    </row>
    <row r="530" spans="14:15" ht="16">
      <c r="N530" s="80"/>
      <c r="O530" s="83" t="s">
        <v>1805</v>
      </c>
    </row>
    <row r="531" spans="14:15" ht="16">
      <c r="N531" s="80"/>
      <c r="O531" s="83" t="s">
        <v>1806</v>
      </c>
    </row>
    <row r="532" spans="14:15" ht="16">
      <c r="N532" s="80"/>
      <c r="O532" s="83" t="s">
        <v>1807</v>
      </c>
    </row>
    <row r="533" spans="14:15" ht="16">
      <c r="N533" s="80"/>
      <c r="O533" s="83" t="s">
        <v>1808</v>
      </c>
    </row>
    <row r="534" spans="14:15" ht="16">
      <c r="N534" s="80"/>
      <c r="O534" s="83" t="s">
        <v>1809</v>
      </c>
    </row>
    <row r="535" spans="14:15" ht="16">
      <c r="N535" s="80"/>
      <c r="O535" s="83" t="s">
        <v>1810</v>
      </c>
    </row>
    <row r="536" spans="14:15">
      <c r="N536" s="80"/>
      <c r="O536" s="78"/>
    </row>
    <row r="537" spans="14:15">
      <c r="N537" s="80"/>
      <c r="O537" s="78"/>
    </row>
    <row r="538" spans="14:15">
      <c r="N538" s="80"/>
      <c r="O538" s="78"/>
    </row>
    <row r="539" spans="14:15">
      <c r="N539" s="80"/>
      <c r="O539" s="78"/>
    </row>
    <row r="540" spans="14:15">
      <c r="N540" s="80"/>
      <c r="O540" s="78"/>
    </row>
    <row r="541" spans="14:15">
      <c r="N541" s="80"/>
      <c r="O541" s="78"/>
    </row>
    <row r="542" spans="14:15">
      <c r="N542" s="80"/>
      <c r="O542" s="78"/>
    </row>
    <row r="543" spans="14:15">
      <c r="N543" s="80"/>
      <c r="O543" s="78"/>
    </row>
    <row r="544" spans="14:15">
      <c r="N544" s="80"/>
      <c r="O544" s="78"/>
    </row>
    <row r="545" spans="14:15">
      <c r="N545" s="80"/>
      <c r="O545" s="78"/>
    </row>
    <row r="546" spans="14:15">
      <c r="N546" s="80"/>
      <c r="O546" s="79"/>
    </row>
    <row r="547" spans="14:15">
      <c r="N547" s="80"/>
      <c r="O547" s="79"/>
    </row>
    <row r="548" spans="14:15">
      <c r="N548" s="80"/>
      <c r="O548" s="79"/>
    </row>
    <row r="549" spans="14:15">
      <c r="N549" s="80"/>
      <c r="O549" s="79"/>
    </row>
    <row r="550" spans="14:15">
      <c r="N550" s="80"/>
      <c r="O550" s="79"/>
    </row>
    <row r="551" spans="14:15">
      <c r="N551" s="80"/>
      <c r="O551" s="79"/>
    </row>
    <row r="552" spans="14:15">
      <c r="N552" s="80"/>
      <c r="O552" s="79"/>
    </row>
    <row r="553" spans="14:15">
      <c r="N553" s="80"/>
      <c r="O553" s="79"/>
    </row>
    <row r="554" spans="14:15">
      <c r="N554" s="80"/>
      <c r="O554" s="79"/>
    </row>
    <row r="555" spans="14:15">
      <c r="N555" s="80"/>
      <c r="O555" s="79"/>
    </row>
    <row r="556" spans="14:15">
      <c r="N556" s="80"/>
      <c r="O556" s="79"/>
    </row>
    <row r="557" spans="14:15">
      <c r="N557" s="80"/>
      <c r="O557" s="79"/>
    </row>
    <row r="558" spans="14:15">
      <c r="N558" s="80"/>
      <c r="O558" s="79"/>
    </row>
    <row r="559" spans="14:15">
      <c r="N559" s="80"/>
      <c r="O559" s="79"/>
    </row>
    <row r="560" spans="14:15">
      <c r="N560" s="80"/>
      <c r="O560" s="79"/>
    </row>
    <row r="561" spans="14:15">
      <c r="N561" s="80"/>
      <c r="O561" s="79"/>
    </row>
    <row r="562" spans="14:15">
      <c r="N562" s="80"/>
      <c r="O562" s="79"/>
    </row>
    <row r="563" spans="14:15">
      <c r="N563" s="80"/>
      <c r="O563" s="79"/>
    </row>
    <row r="564" spans="14:15">
      <c r="N564" s="80"/>
      <c r="O564" s="78"/>
    </row>
    <row r="565" spans="14:15">
      <c r="N565" s="80"/>
      <c r="O565" s="78"/>
    </row>
    <row r="566" spans="14:15">
      <c r="N566" s="80"/>
      <c r="O566" s="78"/>
    </row>
    <row r="567" spans="14:15">
      <c r="N567" s="80"/>
      <c r="O567" s="78"/>
    </row>
    <row r="568" spans="14:15">
      <c r="N568" s="80"/>
      <c r="O568" s="78"/>
    </row>
    <row r="569" spans="14:15">
      <c r="N569" s="80"/>
      <c r="O569" s="78"/>
    </row>
    <row r="570" spans="14:15">
      <c r="N570" s="80"/>
      <c r="O570" s="78"/>
    </row>
    <row r="571" spans="14:15">
      <c r="N571" s="80"/>
      <c r="O571" s="78"/>
    </row>
    <row r="572" spans="14:15">
      <c r="N572" s="80"/>
      <c r="O572" s="78"/>
    </row>
    <row r="573" spans="14:15">
      <c r="N573" s="80"/>
      <c r="O573" s="78"/>
    </row>
    <row r="574" spans="14:15">
      <c r="N574" s="80"/>
      <c r="O574" s="78"/>
    </row>
    <row r="575" spans="14:15">
      <c r="N575" s="80"/>
      <c r="O575" s="78"/>
    </row>
    <row r="576" spans="14:15">
      <c r="N576" s="80"/>
      <c r="O576" s="78"/>
    </row>
    <row r="577" spans="14:15">
      <c r="N577" s="80"/>
      <c r="O577" s="78"/>
    </row>
    <row r="578" spans="14:15">
      <c r="N578" s="80"/>
      <c r="O578" s="78"/>
    </row>
    <row r="579" spans="14:15">
      <c r="N579" s="80"/>
      <c r="O579" s="79"/>
    </row>
    <row r="580" spans="14:15">
      <c r="N580" s="80"/>
      <c r="O580" s="78"/>
    </row>
    <row r="581" spans="14:15">
      <c r="N581" s="80"/>
      <c r="O581" s="78"/>
    </row>
    <row r="582" spans="14:15">
      <c r="N582" s="80"/>
      <c r="O582" s="78"/>
    </row>
    <row r="583" spans="14:15">
      <c r="N583" s="80"/>
      <c r="O583" s="78"/>
    </row>
    <row r="584" spans="14:15">
      <c r="N584" s="80"/>
      <c r="O584" s="78"/>
    </row>
    <row r="585" spans="14:15">
      <c r="N585" s="80"/>
      <c r="O585" s="78"/>
    </row>
    <row r="586" spans="14:15">
      <c r="N586" s="80"/>
      <c r="O586" s="78"/>
    </row>
    <row r="587" spans="14:15">
      <c r="N587" s="80"/>
      <c r="O587" s="78"/>
    </row>
    <row r="588" spans="14:15">
      <c r="N588" s="80"/>
      <c r="O588" s="78"/>
    </row>
    <row r="589" spans="14:15">
      <c r="N589" s="80"/>
      <c r="O589" s="78"/>
    </row>
    <row r="590" spans="14:15">
      <c r="N590" s="80"/>
      <c r="O590" s="78"/>
    </row>
    <row r="591" spans="14:15">
      <c r="N591" s="80"/>
      <c r="O591" s="78"/>
    </row>
    <row r="592" spans="14:15">
      <c r="N592" s="80"/>
      <c r="O592" s="78"/>
    </row>
    <row r="593" spans="14:15">
      <c r="N593" s="80"/>
      <c r="O593" s="78"/>
    </row>
    <row r="594" spans="14:15">
      <c r="N594" s="80"/>
      <c r="O594" s="78"/>
    </row>
    <row r="595" spans="14:15">
      <c r="N595" s="80"/>
      <c r="O595" s="78"/>
    </row>
    <row r="596" spans="14:15">
      <c r="N596" s="80"/>
      <c r="O596" s="78"/>
    </row>
    <row r="597" spans="14:15">
      <c r="N597" s="80"/>
      <c r="O597" s="78"/>
    </row>
    <row r="598" spans="14:15">
      <c r="N598" s="80"/>
      <c r="O598" s="78"/>
    </row>
    <row r="599" spans="14:15">
      <c r="N599" s="80"/>
      <c r="O599" s="78"/>
    </row>
    <row r="600" spans="14:15">
      <c r="N600" s="80"/>
      <c r="O600" s="78"/>
    </row>
    <row r="601" spans="14:15">
      <c r="N601" s="80"/>
      <c r="O601" s="78"/>
    </row>
    <row r="602" spans="14:15">
      <c r="N602" s="80"/>
      <c r="O602" s="78"/>
    </row>
    <row r="603" spans="14:15">
      <c r="N603" s="80"/>
      <c r="O603" s="78"/>
    </row>
    <row r="604" spans="14:15">
      <c r="N604" s="80"/>
      <c r="O604" s="78"/>
    </row>
    <row r="605" spans="14:15">
      <c r="N605" s="80"/>
      <c r="O605" s="78"/>
    </row>
    <row r="606" spans="14:15">
      <c r="N606" s="80"/>
      <c r="O606" s="78"/>
    </row>
    <row r="607" spans="14:15">
      <c r="N607" s="80"/>
      <c r="O607" s="78"/>
    </row>
    <row r="608" spans="14:15">
      <c r="N608" s="80"/>
      <c r="O608" s="78"/>
    </row>
    <row r="609" spans="14:15">
      <c r="N609" s="80"/>
      <c r="O609" s="78"/>
    </row>
    <row r="610" spans="14:15">
      <c r="N610" s="80"/>
      <c r="O610" s="78"/>
    </row>
    <row r="611" spans="14:15">
      <c r="N611" s="80"/>
      <c r="O611" s="78"/>
    </row>
    <row r="612" spans="14:15">
      <c r="N612" s="80"/>
      <c r="O612" s="78"/>
    </row>
    <row r="613" spans="14:15">
      <c r="N613" s="80"/>
      <c r="O613" s="78"/>
    </row>
    <row r="614" spans="14:15">
      <c r="N614" s="80"/>
      <c r="O614" s="78"/>
    </row>
    <row r="615" spans="14:15">
      <c r="N615" s="80"/>
      <c r="O615" s="78"/>
    </row>
    <row r="616" spans="14:15">
      <c r="N616" s="80"/>
      <c r="O616" s="78"/>
    </row>
    <row r="617" spans="14:15">
      <c r="N617" s="80"/>
      <c r="O617" s="78"/>
    </row>
    <row r="618" spans="14:15">
      <c r="N618" s="80"/>
      <c r="O618" s="78"/>
    </row>
    <row r="619" spans="14:15">
      <c r="N619" s="80"/>
      <c r="O619" s="78"/>
    </row>
    <row r="620" spans="14:15">
      <c r="N620" s="80"/>
      <c r="O620" s="78"/>
    </row>
    <row r="621" spans="14:15">
      <c r="N621" s="80"/>
      <c r="O621" s="78"/>
    </row>
    <row r="622" spans="14:15">
      <c r="N622" s="80"/>
      <c r="O622" s="78"/>
    </row>
    <row r="623" spans="14:15">
      <c r="N623" s="80"/>
      <c r="O623" s="78"/>
    </row>
  </sheetData>
  <mergeCells count="2">
    <mergeCell ref="Q2:R2"/>
    <mergeCell ref="T2:U2"/>
  </mergeCells>
  <conditionalFormatting sqref="O4:O535">
    <cfRule type="expression" dxfId="0" priority="1">
      <formula>IF(MOD(#REF!,2)=0,1,0)</formula>
    </cfRule>
  </conditionalFormatting>
  <hyperlinks>
    <hyperlink ref="R7" r:id="rId1" tooltip="Andorra" display="http://en.wikipedia.org/wiki/Andorra"/>
    <hyperlink ref="R8" r:id="rId2" tooltip="United Arab Emirates" display="http://en.wikipedia.org/wiki/United_Arab_Emirates"/>
    <hyperlink ref="R9" r:id="rId3" tooltip="Afghanistan" display="http://en.wikipedia.org/wiki/Afghanistan"/>
    <hyperlink ref="R10" r:id="rId4" tooltip="Antigua and Barbuda" display="http://en.wikipedia.org/wiki/Antigua_and_Barbuda"/>
    <hyperlink ref="R11" r:id="rId5" tooltip="Anguilla" display="http://en.wikipedia.org/wiki/Anguilla"/>
    <hyperlink ref="R12" r:id="rId6" tooltip="Albania" display="http://en.wikipedia.org/wiki/Albania"/>
    <hyperlink ref="R13" r:id="rId7" tooltip="Armenia" display="http://en.wikipedia.org/wiki/Armenia"/>
    <hyperlink ref="R14" r:id="rId8" tooltip="Angola" display="http://en.wikipedia.org/wiki/Angola"/>
    <hyperlink ref="R15" r:id="rId9" tooltip="Antarctica" display="http://en.wikipedia.org/wiki/Antarctica"/>
    <hyperlink ref="R16" r:id="rId10" tooltip="Argentina" display="http://en.wikipedia.org/wiki/Argentina"/>
    <hyperlink ref="R17" r:id="rId11" tooltip="American Samoa" display="http://en.wikipedia.org/wiki/American_Samoa"/>
    <hyperlink ref="R18" r:id="rId12" tooltip="Austria" display="http://en.wikipedia.org/wiki/Austria"/>
    <hyperlink ref="R19" r:id="rId13" tooltip="Australia" display="http://en.wikipedia.org/wiki/Australia"/>
    <hyperlink ref="R20" r:id="rId14" tooltip="Aruba" display="http://en.wikipedia.org/wiki/Aruba"/>
    <hyperlink ref="R21" r:id="rId15" tooltip="Åland Islands" display="http://en.wikipedia.org/wiki/%C3%85land_Islands"/>
    <hyperlink ref="R22" r:id="rId16" tooltip="Azerbaijan" display="http://en.wikipedia.org/wiki/Azerbaijan"/>
    <hyperlink ref="R23" r:id="rId17" tooltip="Bosnia and Herzegovina" display="http://en.wikipedia.org/wiki/Bosnia_and_Herzegovina"/>
    <hyperlink ref="R24" r:id="rId18" tooltip="Barbados" display="http://en.wikipedia.org/wiki/Barbados"/>
    <hyperlink ref="R25" r:id="rId19" tooltip="Bangladesh" display="http://en.wikipedia.org/wiki/Bangladesh"/>
    <hyperlink ref="R26" r:id="rId20" tooltip="Belgium" display="http://en.wikipedia.org/wiki/Belgium"/>
    <hyperlink ref="R27" r:id="rId21" tooltip="Burkina Faso" display="http://en.wikipedia.org/wiki/Burkina_Faso"/>
    <hyperlink ref="R28" r:id="rId22" tooltip="Bulgaria" display="http://en.wikipedia.org/wiki/Bulgaria"/>
    <hyperlink ref="R29" r:id="rId23" tooltip="Bahrain" display="http://en.wikipedia.org/wiki/Bahrain"/>
    <hyperlink ref="R30" r:id="rId24" tooltip="Burundi" display="http://en.wikipedia.org/wiki/Burundi"/>
    <hyperlink ref="R31" r:id="rId25" tooltip="Benin" display="http://en.wikipedia.org/wiki/Benin"/>
    <hyperlink ref="R32" r:id="rId26" tooltip="Saint Barthélemy" display="http://en.wikipedia.org/wiki/Saint_Barth%C3%A9lemy"/>
    <hyperlink ref="R33" r:id="rId27" tooltip="Bermuda" display="http://en.wikipedia.org/wiki/Bermuda"/>
    <hyperlink ref="R34" r:id="rId28" tooltip="Brunei" display="http://en.wikipedia.org/wiki/Brunei"/>
    <hyperlink ref="R35" r:id="rId29" tooltip="Bolivia" display="http://en.wikipedia.org/wiki/Bolivia"/>
    <hyperlink ref="R36" r:id="rId30" tooltip="Caribbean Netherlands" display="http://en.wikipedia.org/wiki/Caribbean_Netherlands"/>
    <hyperlink ref="R37" r:id="rId31" tooltip="Brazil" display="http://en.wikipedia.org/wiki/Brazil"/>
    <hyperlink ref="R38" r:id="rId32" tooltip="The Bahamas" display="http://en.wikipedia.org/wiki/The_Bahamas"/>
    <hyperlink ref="R39" r:id="rId33" tooltip="Bhutan" display="http://en.wikipedia.org/wiki/Bhutan"/>
    <hyperlink ref="R40" r:id="rId34" tooltip="Bouvet Island" display="http://en.wikipedia.org/wiki/Bouvet_Island"/>
    <hyperlink ref="R41" r:id="rId35" tooltip="Botswana" display="http://en.wikipedia.org/wiki/Botswana"/>
    <hyperlink ref="R42" r:id="rId36" tooltip="Belarus" display="http://en.wikipedia.org/wiki/Belarus"/>
    <hyperlink ref="R43" r:id="rId37" tooltip="Belize" display="http://en.wikipedia.org/wiki/Belize"/>
    <hyperlink ref="R5" r:id="rId38" tooltip="Canada" display="http://en.wikipedia.org/wiki/Canada"/>
    <hyperlink ref="R44" r:id="rId39" tooltip="Cocos (Keeling) Islands" display="http://en.wikipedia.org/wiki/Cocos_(Keeling)_Islands"/>
    <hyperlink ref="R45" r:id="rId40" tooltip="Democratic Republic of the Congo" display="http://en.wikipedia.org/wiki/Democratic_Republic_of_the_Congo"/>
    <hyperlink ref="R46" r:id="rId41" tooltip="Central African Republic" display="http://en.wikipedia.org/wiki/Central_African_Republic"/>
    <hyperlink ref="R47" r:id="rId42" tooltip="Republic of the Congo" display="http://en.wikipedia.org/wiki/Republic_of_the_Congo"/>
    <hyperlink ref="R48" r:id="rId43" tooltip="Switzerland" display="http://en.wikipedia.org/wiki/Switzerland"/>
    <hyperlink ref="R49" r:id="rId44" tooltip="Côte d'Ivoire" display="http://en.wikipedia.org/wiki/C%C3%B4te_d%27Ivoire"/>
    <hyperlink ref="R50" r:id="rId45" tooltip="Cook Islands" display="http://en.wikipedia.org/wiki/Cook_Islands"/>
    <hyperlink ref="R51" r:id="rId46" tooltip="Chile" display="http://en.wikipedia.org/wiki/Chile"/>
    <hyperlink ref="R52" r:id="rId47" tooltip="Cameroon" display="http://en.wikipedia.org/wiki/Cameroon"/>
    <hyperlink ref="R53" r:id="rId48" tooltip="China" display="http://en.wikipedia.org/wiki/China"/>
    <hyperlink ref="R54" r:id="rId49" tooltip="Colombia" display="http://en.wikipedia.org/wiki/Colombia"/>
    <hyperlink ref="R55" r:id="rId50" tooltip="Costa Rica" display="http://en.wikipedia.org/wiki/Costa_Rica"/>
    <hyperlink ref="R56" r:id="rId51" tooltip="Cuba" display="http://en.wikipedia.org/wiki/Cuba"/>
    <hyperlink ref="R57" r:id="rId52" tooltip="Cabo Verde" display="http://en.wikipedia.org/wiki/Cabo_Verde"/>
    <hyperlink ref="R58" r:id="rId53" tooltip="Curaçao" display="http://en.wikipedia.org/wiki/Cura%C3%A7ao"/>
    <hyperlink ref="R59" r:id="rId54" tooltip="Christmas Island" display="http://en.wikipedia.org/wiki/Christmas_Island"/>
    <hyperlink ref="R60" r:id="rId55" tooltip="Cyprus" display="http://en.wikipedia.org/wiki/Cyprus"/>
    <hyperlink ref="R61" r:id="rId56" tooltip="Czech Republic" display="http://en.wikipedia.org/wiki/Czech_Republic"/>
    <hyperlink ref="R62" r:id="rId57" tooltip="Germany" display="http://en.wikipedia.org/wiki/Germany"/>
    <hyperlink ref="R63" r:id="rId58" tooltip="Djibouti" display="http://en.wikipedia.org/wiki/Djibouti"/>
    <hyperlink ref="R64" r:id="rId59" tooltip="Denmark" display="http://en.wikipedia.org/wiki/Denmark"/>
    <hyperlink ref="R65" r:id="rId60" tooltip="Dominica" display="http://en.wikipedia.org/wiki/Dominica"/>
    <hyperlink ref="R66" r:id="rId61" tooltip="Dominican Republic" display="http://en.wikipedia.org/wiki/Dominican_Republic"/>
    <hyperlink ref="R67" r:id="rId62" tooltip="Algeria" display="http://en.wikipedia.org/wiki/Algeria"/>
    <hyperlink ref="R68" r:id="rId63" tooltip="Ecuador" display="http://en.wikipedia.org/wiki/Ecuador"/>
    <hyperlink ref="R69" r:id="rId64" tooltip="Estonia" display="http://en.wikipedia.org/wiki/Estonia"/>
    <hyperlink ref="R70" r:id="rId65" tooltip="Egypt" display="http://en.wikipedia.org/wiki/Egypt"/>
    <hyperlink ref="R71" r:id="rId66" tooltip="Western Sahara" display="http://en.wikipedia.org/wiki/Western_Sahara"/>
    <hyperlink ref="R72" r:id="rId67" tooltip="Eritrea" display="http://en.wikipedia.org/wiki/Eritrea"/>
    <hyperlink ref="R73" r:id="rId68" tooltip="Spain" display="http://en.wikipedia.org/wiki/Spain"/>
    <hyperlink ref="R74" r:id="rId69" tooltip="Ethiopia" display="http://en.wikipedia.org/wiki/Ethiopia"/>
    <hyperlink ref="R75" r:id="rId70" tooltip="Finland" display="http://en.wikipedia.org/wiki/Finland"/>
    <hyperlink ref="R76" r:id="rId71" tooltip="Fiji" display="http://en.wikipedia.org/wiki/Fiji"/>
    <hyperlink ref="R77" r:id="rId72" tooltip="Falkland Islands" display="http://en.wikipedia.org/wiki/Falkland_Islands"/>
    <hyperlink ref="R78" r:id="rId73" tooltip="Federated States of Micronesia" display="http://en.wikipedia.org/wiki/Federated_States_of_Micronesia"/>
    <hyperlink ref="R79" r:id="rId74" tooltip="Faroe Islands" display="http://en.wikipedia.org/wiki/Faroe_Islands"/>
    <hyperlink ref="R80" r:id="rId75" tooltip="France" display="http://en.wikipedia.org/wiki/France"/>
    <hyperlink ref="R81" r:id="rId76" tooltip="Gabon" display="http://en.wikipedia.org/wiki/Gabon"/>
    <hyperlink ref="R82" r:id="rId77" tooltip="United Kingdom" display="http://en.wikipedia.org/wiki/United_Kingdom"/>
    <hyperlink ref="R83" r:id="rId78" tooltip="Grenada" display="http://en.wikipedia.org/wiki/Grenada"/>
    <hyperlink ref="R84" r:id="rId79" tooltip="Georgia (country)" display="http://en.wikipedia.org/wiki/Georgia_(country)"/>
    <hyperlink ref="R85" r:id="rId80" tooltip="French Guiana" display="http://en.wikipedia.org/wiki/French_Guiana"/>
    <hyperlink ref="R86" r:id="rId81" tooltip="Guernsey" display="http://en.wikipedia.org/wiki/Guernsey"/>
    <hyperlink ref="R87" r:id="rId82" tooltip="Ghana" display="http://en.wikipedia.org/wiki/Ghana"/>
    <hyperlink ref="R88" r:id="rId83" tooltip="Gibraltar" display="http://en.wikipedia.org/wiki/Gibraltar"/>
    <hyperlink ref="R89" r:id="rId84" tooltip="Greenland" display="http://en.wikipedia.org/wiki/Greenland"/>
    <hyperlink ref="R90" r:id="rId85" tooltip="The Gambia" display="http://en.wikipedia.org/wiki/The_Gambia"/>
    <hyperlink ref="R91" r:id="rId86" tooltip="Guinea" display="http://en.wikipedia.org/wiki/Guinea"/>
    <hyperlink ref="R92" r:id="rId87" tooltip="Guadeloupe" display="http://en.wikipedia.org/wiki/Guadeloupe"/>
    <hyperlink ref="R93" r:id="rId88" tooltip="Equatorial Guinea" display="http://en.wikipedia.org/wiki/Equatorial_Guinea"/>
    <hyperlink ref="R94" r:id="rId89" tooltip="Greece" display="http://en.wikipedia.org/wiki/Greece"/>
    <hyperlink ref="R95" r:id="rId90" tooltip="South Georgia and the South Sandwich Islands" display="http://en.wikipedia.org/wiki/South_Georgia_and_the_South_Sandwich_Islands"/>
    <hyperlink ref="R96" r:id="rId91" tooltip="Guatemala" display="http://en.wikipedia.org/wiki/Guatemala"/>
    <hyperlink ref="R97" r:id="rId92" tooltip="Guam" display="http://en.wikipedia.org/wiki/Guam"/>
    <hyperlink ref="R98" r:id="rId93" tooltip="Guinea-Bissau" display="http://en.wikipedia.org/wiki/Guinea-Bissau"/>
    <hyperlink ref="R99" r:id="rId94" tooltip="Guyana" display="http://en.wikipedia.org/wiki/Guyana"/>
    <hyperlink ref="R100" r:id="rId95" tooltip="Hong Kong" display="http://en.wikipedia.org/wiki/Hong_Kong"/>
    <hyperlink ref="R101" r:id="rId96" tooltip="Heard Island and McDonald Islands" display="http://en.wikipedia.org/wiki/Heard_Island_and_McDonald_Islands"/>
    <hyperlink ref="R102" r:id="rId97" tooltip="Honduras" display="http://en.wikipedia.org/wiki/Honduras"/>
    <hyperlink ref="R103" r:id="rId98" tooltip="Croatia" display="http://en.wikipedia.org/wiki/Croatia"/>
    <hyperlink ref="R104" r:id="rId99" tooltip="Haiti" display="http://en.wikipedia.org/wiki/Haiti"/>
    <hyperlink ref="R105" r:id="rId100" tooltip="Hungary" display="http://en.wikipedia.org/wiki/Hungary"/>
    <hyperlink ref="R106" r:id="rId101" tooltip="Indonesia" display="http://en.wikipedia.org/wiki/Indonesia"/>
    <hyperlink ref="R107" r:id="rId102" tooltip="Republic of Ireland" display="http://en.wikipedia.org/wiki/Republic_of_Ireland"/>
    <hyperlink ref="R108" r:id="rId103" tooltip="Israel" display="http://en.wikipedia.org/wiki/Israel"/>
    <hyperlink ref="R109" r:id="rId104" tooltip="Isle of Man" display="http://en.wikipedia.org/wiki/Isle_of_Man"/>
    <hyperlink ref="R110" r:id="rId105" tooltip="India" display="http://en.wikipedia.org/wiki/India"/>
    <hyperlink ref="R111" r:id="rId106" tooltip="British Indian Ocean Territory" display="http://en.wikipedia.org/wiki/British_Indian_Ocean_Territory"/>
    <hyperlink ref="R112" r:id="rId107" tooltip="Iraq" display="http://en.wikipedia.org/wiki/Iraq"/>
    <hyperlink ref="R113" r:id="rId108" tooltip="Iran" display="http://en.wikipedia.org/wiki/Iran"/>
    <hyperlink ref="R114" r:id="rId109" tooltip="Iceland" display="http://en.wikipedia.org/wiki/Iceland"/>
    <hyperlink ref="R115" r:id="rId110" tooltip="Italy" display="http://en.wikipedia.org/wiki/Italy"/>
    <hyperlink ref="R116" r:id="rId111" tooltip="Jersey" display="http://en.wikipedia.org/wiki/Jersey"/>
    <hyperlink ref="R117" r:id="rId112" tooltip="Jamaica" display="http://en.wikipedia.org/wiki/Jamaica"/>
    <hyperlink ref="R118" r:id="rId113" tooltip="Jordan" display="http://en.wikipedia.org/wiki/Jordan"/>
    <hyperlink ref="R119" r:id="rId114" tooltip="Japan" display="http://en.wikipedia.org/wiki/Japan"/>
    <hyperlink ref="R120" r:id="rId115" tooltip="Kenya" display="http://en.wikipedia.org/wiki/Kenya"/>
    <hyperlink ref="R121" r:id="rId116" tooltip="Kyrgyzstan" display="http://en.wikipedia.org/wiki/Kyrgyzstan"/>
    <hyperlink ref="R122" r:id="rId117" tooltip="Cambodia" display="http://en.wikipedia.org/wiki/Cambodia"/>
    <hyperlink ref="R123" r:id="rId118" tooltip="Kiribati" display="http://en.wikipedia.org/wiki/Kiribati"/>
    <hyperlink ref="R124" r:id="rId119" tooltip="Comoros" display="http://en.wikipedia.org/wiki/Comoros"/>
    <hyperlink ref="R125" r:id="rId120" tooltip="Saint Kitts and Nevis" display="http://en.wikipedia.org/wiki/Saint_Kitts_and_Nevis"/>
    <hyperlink ref="R126" r:id="rId121" tooltip="North Korea" display="http://en.wikipedia.org/wiki/North_Korea"/>
    <hyperlink ref="R127" r:id="rId122" tooltip="South Korea" display="http://en.wikipedia.org/wiki/South_Korea"/>
    <hyperlink ref="R128" r:id="rId123" tooltip="Kuwait" display="http://en.wikipedia.org/wiki/Kuwait"/>
    <hyperlink ref="R129" r:id="rId124" tooltip="Cayman Islands" display="http://en.wikipedia.org/wiki/Cayman_Islands"/>
    <hyperlink ref="R130" r:id="rId125" tooltip="Kazakhstan" display="http://en.wikipedia.org/wiki/Kazakhstan"/>
    <hyperlink ref="R131" r:id="rId126" tooltip="Laos" display="http://en.wikipedia.org/wiki/Laos"/>
    <hyperlink ref="R132" r:id="rId127" tooltip="Lebanon" display="http://en.wikipedia.org/wiki/Lebanon"/>
    <hyperlink ref="R133" r:id="rId128" tooltip="Saint Lucia" display="http://en.wikipedia.org/wiki/Saint_Lucia"/>
    <hyperlink ref="R134" r:id="rId129" tooltip="Liechtenstein" display="http://en.wikipedia.org/wiki/Liechtenstein"/>
    <hyperlink ref="R135" r:id="rId130" tooltip="Sri Lanka" display="http://en.wikipedia.org/wiki/Sri_Lanka"/>
    <hyperlink ref="R136" r:id="rId131" tooltip="Liberia" display="http://en.wikipedia.org/wiki/Liberia"/>
    <hyperlink ref="R137" r:id="rId132" tooltip="Lesotho" display="http://en.wikipedia.org/wiki/Lesotho"/>
    <hyperlink ref="R138" r:id="rId133" tooltip="Lithuania" display="http://en.wikipedia.org/wiki/Lithuania"/>
    <hyperlink ref="R139" r:id="rId134" tooltip="Luxembourg" display="http://en.wikipedia.org/wiki/Luxembourg"/>
    <hyperlink ref="R140" r:id="rId135" tooltip="Latvia" display="http://en.wikipedia.org/wiki/Latvia"/>
    <hyperlink ref="R141" r:id="rId136" tooltip="Libya" display="http://en.wikipedia.org/wiki/Libya"/>
    <hyperlink ref="R142" r:id="rId137" tooltip="Morocco" display="http://en.wikipedia.org/wiki/Morocco"/>
    <hyperlink ref="R143" r:id="rId138" tooltip="Monaco" display="http://en.wikipedia.org/wiki/Monaco"/>
    <hyperlink ref="R144" r:id="rId139" tooltip="Moldova" display="http://en.wikipedia.org/wiki/Moldova"/>
    <hyperlink ref="R145" r:id="rId140" tooltip="Montenegro" display="http://en.wikipedia.org/wiki/Montenegro"/>
    <hyperlink ref="R146" r:id="rId141" tooltip="Collectivity of Saint Martin" display="http://en.wikipedia.org/wiki/Collectivity_of_Saint_Martin"/>
    <hyperlink ref="R147" r:id="rId142" tooltip="Madagascar" display="http://en.wikipedia.org/wiki/Madagascar"/>
    <hyperlink ref="R148" r:id="rId143" tooltip="Marshall Islands" display="http://en.wikipedia.org/wiki/Marshall_Islands"/>
    <hyperlink ref="R149" r:id="rId144" tooltip="Republic of Macedonia" display="http://en.wikipedia.org/wiki/Republic_of_Macedonia"/>
    <hyperlink ref="R150" r:id="rId145" tooltip="Mali" display="http://en.wikipedia.org/wiki/Mali"/>
    <hyperlink ref="R151" r:id="rId146" tooltip="Myanmar" display="http://en.wikipedia.org/wiki/Myanmar"/>
    <hyperlink ref="R152" r:id="rId147" tooltip="Mongolia" display="http://en.wikipedia.org/wiki/Mongolia"/>
    <hyperlink ref="R153" r:id="rId148" tooltip="Macau" display="http://en.wikipedia.org/wiki/Macau"/>
    <hyperlink ref="R154" r:id="rId149" tooltip="Northern Mariana Islands" display="http://en.wikipedia.org/wiki/Northern_Mariana_Islands"/>
    <hyperlink ref="R155" r:id="rId150" tooltip="Martinique" display="http://en.wikipedia.org/wiki/Martinique"/>
    <hyperlink ref="R156" r:id="rId151" tooltip="Mauritania" display="http://en.wikipedia.org/wiki/Mauritania"/>
    <hyperlink ref="R157" r:id="rId152" tooltip="Montserrat" display="http://en.wikipedia.org/wiki/Montserrat"/>
    <hyperlink ref="R158" r:id="rId153" tooltip="Malta" display="http://en.wikipedia.org/wiki/Malta"/>
    <hyperlink ref="R159" r:id="rId154" tooltip="Mauritius" display="http://en.wikipedia.org/wiki/Mauritius"/>
    <hyperlink ref="R160" r:id="rId155" tooltip="Maldives" display="http://en.wikipedia.org/wiki/Maldives"/>
    <hyperlink ref="R161" r:id="rId156" tooltip="Malawi" display="http://en.wikipedia.org/wiki/Malawi"/>
    <hyperlink ref="R6" r:id="rId157" tooltip="Mexico" display="http://en.wikipedia.org/wiki/Mexico"/>
    <hyperlink ref="R162" r:id="rId158" tooltip="Malaysia" display="http://en.wikipedia.org/wiki/Malaysia"/>
    <hyperlink ref="R163" r:id="rId159" tooltip="Mozambique" display="http://en.wikipedia.org/wiki/Mozambique"/>
    <hyperlink ref="R164" r:id="rId160" tooltip="Namibia" display="http://en.wikipedia.org/wiki/Namibia"/>
    <hyperlink ref="R165" r:id="rId161" tooltip="New Caledonia" display="http://en.wikipedia.org/wiki/New_Caledonia"/>
    <hyperlink ref="R166" r:id="rId162" tooltip="Niger" display="http://en.wikipedia.org/wiki/Niger"/>
    <hyperlink ref="R167" r:id="rId163" tooltip="Norfolk Island" display="http://en.wikipedia.org/wiki/Norfolk_Island"/>
    <hyperlink ref="R168" r:id="rId164" tooltip="Nigeria" display="http://en.wikipedia.org/wiki/Nigeria"/>
    <hyperlink ref="R169" r:id="rId165" tooltip="Nicaragua" display="http://en.wikipedia.org/wiki/Nicaragua"/>
    <hyperlink ref="R170" r:id="rId166" tooltip="Netherlands" display="http://en.wikipedia.org/wiki/Netherlands"/>
    <hyperlink ref="R171" r:id="rId167" tooltip="Norway" display="http://en.wikipedia.org/wiki/Norway"/>
    <hyperlink ref="R172" r:id="rId168" tooltip="Nepal" display="http://en.wikipedia.org/wiki/Nepal"/>
    <hyperlink ref="R173" r:id="rId169" tooltip="Nauru" display="http://en.wikipedia.org/wiki/Nauru"/>
    <hyperlink ref="R174" r:id="rId170" tooltip="Niue" display="http://en.wikipedia.org/wiki/Niue"/>
    <hyperlink ref="R175" r:id="rId171" tooltip="New Zealand" display="http://en.wikipedia.org/wiki/New_Zealand"/>
    <hyperlink ref="R176" r:id="rId172" tooltip="Oman" display="http://en.wikipedia.org/wiki/Oman"/>
    <hyperlink ref="R177" r:id="rId173" tooltip="Panama" display="http://en.wikipedia.org/wiki/Panama"/>
    <hyperlink ref="R178" r:id="rId174" tooltip="Peru" display="http://en.wikipedia.org/wiki/Peru"/>
    <hyperlink ref="R179" r:id="rId175" tooltip="French Polynesia" display="http://en.wikipedia.org/wiki/French_Polynesia"/>
    <hyperlink ref="R180" r:id="rId176" tooltip="Papua New Guinea" display="http://en.wikipedia.org/wiki/Papua_New_Guinea"/>
    <hyperlink ref="R181" r:id="rId177" tooltip="Philippines" display="http://en.wikipedia.org/wiki/Philippines"/>
    <hyperlink ref="R182" r:id="rId178" tooltip="Pakistan" display="http://en.wikipedia.org/wiki/Pakistan"/>
    <hyperlink ref="R183" r:id="rId179" tooltip="Poland" display="http://en.wikipedia.org/wiki/Poland"/>
    <hyperlink ref="R184" r:id="rId180" tooltip="Saint Pierre and Miquelon" display="http://en.wikipedia.org/wiki/Saint_Pierre_and_Miquelon"/>
    <hyperlink ref="R185" r:id="rId181" tooltip="Pitcairn Islands" display="http://en.wikipedia.org/wiki/Pitcairn_Islands"/>
    <hyperlink ref="R186" r:id="rId182" tooltip="Puerto Rico" display="http://en.wikipedia.org/wiki/Puerto_Rico"/>
    <hyperlink ref="R187" r:id="rId183" tooltip="State of Palestine" display="http://en.wikipedia.org/wiki/State_of_Palestine"/>
    <hyperlink ref="R188" r:id="rId184" tooltip="Portugal" display="http://en.wikipedia.org/wiki/Portugal"/>
    <hyperlink ref="R189" r:id="rId185" tooltip="Palau" display="http://en.wikipedia.org/wiki/Palau"/>
    <hyperlink ref="R190" r:id="rId186" tooltip="Paraguay" display="http://en.wikipedia.org/wiki/Paraguay"/>
    <hyperlink ref="R191" r:id="rId187" tooltip="Qatar" display="http://en.wikipedia.org/wiki/Qatar"/>
    <hyperlink ref="R192" r:id="rId188" tooltip="Réunion" display="http://en.wikipedia.org/wiki/R%C3%A9union"/>
    <hyperlink ref="R193" r:id="rId189" tooltip="Romania" display="http://en.wikipedia.org/wiki/Romania"/>
    <hyperlink ref="R194" r:id="rId190" tooltip="Serbia" display="http://en.wikipedia.org/wiki/Serbia"/>
    <hyperlink ref="R195" r:id="rId191" tooltip="Russia" display="http://en.wikipedia.org/wiki/Russia"/>
    <hyperlink ref="R196" r:id="rId192" tooltip="Rwanda" display="http://en.wikipedia.org/wiki/Rwanda"/>
    <hyperlink ref="R197" r:id="rId193" tooltip="Saudi Arabia" display="http://en.wikipedia.org/wiki/Saudi_Arabia"/>
    <hyperlink ref="R198" r:id="rId194" tooltip="Solomon Islands" display="http://en.wikipedia.org/wiki/Solomon_Islands"/>
    <hyperlink ref="R199" r:id="rId195" tooltip="Seychelles" display="http://en.wikipedia.org/wiki/Seychelles"/>
    <hyperlink ref="R200" r:id="rId196" tooltip="Sudan" display="http://en.wikipedia.org/wiki/Sudan"/>
    <hyperlink ref="R201" r:id="rId197" tooltip="Sweden" display="http://en.wikipedia.org/wiki/Sweden"/>
    <hyperlink ref="R202" r:id="rId198" tooltip="Singapore" display="http://en.wikipedia.org/wiki/Singapore"/>
    <hyperlink ref="R203" r:id="rId199" tooltip="Saint Helena, Ascension and Tristan da Cunha" display="http://en.wikipedia.org/wiki/Saint_Helena,_Ascension_and_Tristan_da_Cunha"/>
    <hyperlink ref="R204" r:id="rId200" tooltip="Slovenia" display="http://en.wikipedia.org/wiki/Slovenia"/>
    <hyperlink ref="R205" r:id="rId201" tooltip="Svalbard and Jan Mayen" display="http://en.wikipedia.org/wiki/Svalbard_and_Jan_Mayen"/>
    <hyperlink ref="R206" r:id="rId202" tooltip="Slovakia" display="http://en.wikipedia.org/wiki/Slovakia"/>
    <hyperlink ref="R207" r:id="rId203" tooltip="Sierra Leone" display="http://en.wikipedia.org/wiki/Sierra_Leone"/>
    <hyperlink ref="R208" r:id="rId204" tooltip="San Marino" display="http://en.wikipedia.org/wiki/San_Marino"/>
    <hyperlink ref="R209" r:id="rId205" tooltip="Senegal" display="http://en.wikipedia.org/wiki/Senegal"/>
    <hyperlink ref="R210" r:id="rId206" tooltip="Somalia" display="http://en.wikipedia.org/wiki/Somalia"/>
    <hyperlink ref="R211" r:id="rId207" tooltip="Suriname" display="http://en.wikipedia.org/wiki/Suriname"/>
    <hyperlink ref="R212" r:id="rId208" tooltip="South Sudan" display="http://en.wikipedia.org/wiki/South_Sudan"/>
    <hyperlink ref="R213" r:id="rId209" tooltip="São Tomé and Príncipe" display="http://en.wikipedia.org/wiki/S%C3%A3o_Tom%C3%A9_and_Pr%C3%ADncipe"/>
    <hyperlink ref="R214" r:id="rId210" tooltip="El Salvador" display="http://en.wikipedia.org/wiki/El_Salvador"/>
    <hyperlink ref="R215" r:id="rId211" tooltip="Sint Maarten" display="http://en.wikipedia.org/wiki/Sint_Maarten"/>
    <hyperlink ref="R216" r:id="rId212" tooltip="Syria" display="http://en.wikipedia.org/wiki/Syria"/>
    <hyperlink ref="R217" r:id="rId213" tooltip="Swaziland" display="http://en.wikipedia.org/wiki/Swaziland"/>
    <hyperlink ref="R218" r:id="rId214" tooltip="Turks and Caicos Islands" display="http://en.wikipedia.org/wiki/Turks_and_Caicos_Islands"/>
    <hyperlink ref="R219" r:id="rId215" tooltip="Chad" display="http://en.wikipedia.org/wiki/Chad"/>
    <hyperlink ref="R220" r:id="rId216" tooltip="French Southern and Antarctic Lands" display="http://en.wikipedia.org/wiki/French_Southern_and_Antarctic_Lands"/>
    <hyperlink ref="R221" r:id="rId217" tooltip="Togo" display="http://en.wikipedia.org/wiki/Togo"/>
    <hyperlink ref="R222" r:id="rId218" tooltip="Thailand" display="http://en.wikipedia.org/wiki/Thailand"/>
    <hyperlink ref="R223" r:id="rId219" tooltip="Tajikistan" display="http://en.wikipedia.org/wiki/Tajikistan"/>
    <hyperlink ref="R224" r:id="rId220" tooltip="Tokelau" display="http://en.wikipedia.org/wiki/Tokelau"/>
    <hyperlink ref="R225" r:id="rId221" tooltip="East Timor" display="http://en.wikipedia.org/wiki/East_Timor"/>
    <hyperlink ref="R226" r:id="rId222" tooltip="Turkmenistan" display="http://en.wikipedia.org/wiki/Turkmenistan"/>
    <hyperlink ref="R227" r:id="rId223" tooltip="Tunisia" display="http://en.wikipedia.org/wiki/Tunisia"/>
    <hyperlink ref="R228" r:id="rId224" tooltip="Tonga" display="http://en.wikipedia.org/wiki/Tonga"/>
    <hyperlink ref="R229" r:id="rId225" tooltip="Turkey" display="http://en.wikipedia.org/wiki/Turkey"/>
    <hyperlink ref="R230" r:id="rId226" tooltip="Trinidad and Tobago" display="http://en.wikipedia.org/wiki/Trinidad_and_Tobago"/>
    <hyperlink ref="R231" r:id="rId227" tooltip="Tuvalu" display="http://en.wikipedia.org/wiki/Tuvalu"/>
    <hyperlink ref="R232" r:id="rId228" tooltip="Taiwan" display="http://en.wikipedia.org/wiki/Taiwan"/>
    <hyperlink ref="R233" r:id="rId229" tooltip="Tanzania" display="http://en.wikipedia.org/wiki/Tanzania"/>
    <hyperlink ref="R234" r:id="rId230" tooltip="Ukraine" display="http://en.wikipedia.org/wiki/Ukraine"/>
    <hyperlink ref="R235" r:id="rId231" tooltip="Uganda" display="http://en.wikipedia.org/wiki/Uganda"/>
    <hyperlink ref="R236" r:id="rId232" tooltip="United States Minor Outlying Islands" display="http://en.wikipedia.org/wiki/United_States_Minor_Outlying_Islands"/>
    <hyperlink ref="R4" r:id="rId233" tooltip="United States" display="http://en.wikipedia.org/wiki/United_States"/>
    <hyperlink ref="R237" r:id="rId234" tooltip="Uruguay" display="http://en.wikipedia.org/wiki/Uruguay"/>
    <hyperlink ref="R238" r:id="rId235" tooltip="Uzbekistan" display="http://en.wikipedia.org/wiki/Uzbekistan"/>
    <hyperlink ref="R239" r:id="rId236" tooltip="Vatican City" display="http://en.wikipedia.org/wiki/Vatican_City"/>
    <hyperlink ref="R240" r:id="rId237" tooltip="Saint Vincent and the Grenadines" display="http://en.wikipedia.org/wiki/Saint_Vincent_and_the_Grenadines"/>
    <hyperlink ref="R241" r:id="rId238" tooltip="Venezuela" display="http://en.wikipedia.org/wiki/Venezuela"/>
    <hyperlink ref="R242" r:id="rId239" tooltip="British Virgin Islands" display="http://en.wikipedia.org/wiki/British_Virgin_Islands"/>
    <hyperlink ref="R243" r:id="rId240" tooltip="United States Virgin Islands" display="http://en.wikipedia.org/wiki/United_States_Virgin_Islands"/>
    <hyperlink ref="R244" r:id="rId241" tooltip="Vietnam" display="http://en.wikipedia.org/wiki/Vietnam"/>
    <hyperlink ref="R245" r:id="rId242" tooltip="Vanuatu" display="http://en.wikipedia.org/wiki/Vanuatu"/>
    <hyperlink ref="R246" r:id="rId243" tooltip="Wallis and Futuna" display="http://en.wikipedia.org/wiki/Wallis_and_Futuna"/>
    <hyperlink ref="R247" r:id="rId244" tooltip="Samoa" display="http://en.wikipedia.org/wiki/Samoa"/>
    <hyperlink ref="R248" r:id="rId245" tooltip="Yemen" display="http://en.wikipedia.org/wiki/Yemen"/>
    <hyperlink ref="R249" r:id="rId246" tooltip="Mayotte" display="http://en.wikipedia.org/wiki/Mayotte"/>
    <hyperlink ref="R250" r:id="rId247" tooltip="South Africa" display="http://en.wikipedia.org/wiki/South_Africa"/>
    <hyperlink ref="R251" r:id="rId248" tooltip="Zambia" display="http://en.wikipedia.org/wiki/Zambia"/>
    <hyperlink ref="R252" r:id="rId249" tooltip="Zimbabwe" display="http://en.wikipedia.org/wiki/Zimbabwe"/>
  </hyperlinks>
  <pageMargins left="0.7" right="0.7" top="0.75" bottom="0.75" header="0.3" footer="0.3"/>
  <pageSetup orientation="portrait"/>
  <legacyDrawing r:id="rId25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3" enableFormatConditionsCalculation="0"/>
  <dimension ref="A1:E24"/>
  <sheetViews>
    <sheetView workbookViewId="0"/>
  </sheetViews>
  <sheetFormatPr baseColWidth="10" defaultColWidth="10.5" defaultRowHeight="15" x14ac:dyDescent="0"/>
  <cols>
    <col min="1" max="1" width="22.5" bestFit="1" customWidth="1"/>
    <col min="2" max="2" width="21.5" bestFit="1" customWidth="1"/>
    <col min="3" max="3" width="38.5" bestFit="1" customWidth="1"/>
    <col min="4" max="4" width="55.125" bestFit="1" customWidth="1"/>
    <col min="5" max="5" width="26.5" bestFit="1" customWidth="1"/>
  </cols>
  <sheetData>
    <row r="1" spans="1:5" s="33" customFormat="1" ht="37" thickBot="1">
      <c r="A1" s="35" t="s">
        <v>918</v>
      </c>
      <c r="B1" s="36" t="s">
        <v>919</v>
      </c>
      <c r="C1" s="36" t="s">
        <v>926</v>
      </c>
      <c r="D1" s="36" t="s">
        <v>924</v>
      </c>
      <c r="E1" s="37" t="s">
        <v>911</v>
      </c>
    </row>
    <row r="2" spans="1:5" ht="196" thickBot="1">
      <c r="A2" s="38" t="s">
        <v>920</v>
      </c>
      <c r="B2" s="39" t="s">
        <v>912</v>
      </c>
      <c r="C2" s="39" t="s">
        <v>922</v>
      </c>
      <c r="D2" s="39" t="s">
        <v>928</v>
      </c>
      <c r="E2" s="40" t="s">
        <v>923</v>
      </c>
    </row>
    <row r="3" spans="1:5" ht="256" thickBot="1">
      <c r="A3" s="38" t="s">
        <v>5</v>
      </c>
      <c r="B3" s="39" t="s">
        <v>912</v>
      </c>
      <c r="C3" s="39" t="s">
        <v>922</v>
      </c>
      <c r="D3" s="39" t="s">
        <v>929</v>
      </c>
      <c r="E3" s="40" t="s">
        <v>923</v>
      </c>
    </row>
    <row r="4" spans="1:5" ht="91" thickBot="1">
      <c r="A4" s="38" t="s">
        <v>63</v>
      </c>
      <c r="B4" s="39" t="s">
        <v>912</v>
      </c>
      <c r="C4" s="39" t="s">
        <v>922</v>
      </c>
      <c r="D4" s="39" t="s">
        <v>930</v>
      </c>
      <c r="E4" s="40" t="s">
        <v>927</v>
      </c>
    </row>
    <row r="5" spans="1:5" ht="75">
      <c r="A5" s="373" t="s">
        <v>64</v>
      </c>
      <c r="B5" s="41" t="s">
        <v>913</v>
      </c>
      <c r="C5" s="376" t="s">
        <v>922</v>
      </c>
      <c r="D5" s="41" t="s">
        <v>932</v>
      </c>
      <c r="E5" s="379" t="s">
        <v>914</v>
      </c>
    </row>
    <row r="6" spans="1:5" ht="90">
      <c r="A6" s="374"/>
      <c r="B6" s="34" t="s">
        <v>931</v>
      </c>
      <c r="C6" s="377"/>
      <c r="D6" s="34" t="s">
        <v>933</v>
      </c>
      <c r="E6" s="380"/>
    </row>
    <row r="7" spans="1:5" ht="106" thickBot="1">
      <c r="A7" s="375"/>
      <c r="B7" s="43" t="s">
        <v>915</v>
      </c>
      <c r="C7" s="378"/>
      <c r="D7" s="43" t="s">
        <v>934</v>
      </c>
      <c r="E7" s="381"/>
    </row>
    <row r="8" spans="1:5" ht="75">
      <c r="A8" s="373" t="s">
        <v>8</v>
      </c>
      <c r="B8" s="41" t="s">
        <v>935</v>
      </c>
      <c r="C8" s="376" t="s">
        <v>922</v>
      </c>
      <c r="D8" s="41" t="s">
        <v>932</v>
      </c>
      <c r="E8" s="379" t="s">
        <v>914</v>
      </c>
    </row>
    <row r="9" spans="1:5" ht="106" thickBot="1">
      <c r="A9" s="375"/>
      <c r="B9" s="43" t="s">
        <v>915</v>
      </c>
      <c r="C9" s="378"/>
      <c r="D9" s="43" t="s">
        <v>936</v>
      </c>
      <c r="E9" s="380"/>
    </row>
    <row r="10" spans="1:5" ht="75">
      <c r="A10" s="373" t="s">
        <v>937</v>
      </c>
      <c r="B10" s="41" t="s">
        <v>913</v>
      </c>
      <c r="C10" s="376" t="s">
        <v>922</v>
      </c>
      <c r="D10" s="41" t="s">
        <v>932</v>
      </c>
      <c r="E10" s="382" t="s">
        <v>914</v>
      </c>
    </row>
    <row r="11" spans="1:5" ht="90">
      <c r="A11" s="374"/>
      <c r="B11" s="34" t="s">
        <v>916</v>
      </c>
      <c r="C11" s="377"/>
      <c r="D11" s="34" t="s">
        <v>933</v>
      </c>
      <c r="E11" s="383"/>
    </row>
    <row r="12" spans="1:5" ht="132" customHeight="1" thickBot="1">
      <c r="A12" s="375"/>
      <c r="B12" s="43" t="s">
        <v>917</v>
      </c>
      <c r="C12" s="378"/>
      <c r="D12" s="43" t="s">
        <v>938</v>
      </c>
      <c r="E12" s="384"/>
    </row>
    <row r="13" spans="1:5" ht="76" thickBot="1">
      <c r="A13" s="44" t="s">
        <v>939</v>
      </c>
      <c r="B13" s="45" t="s">
        <v>912</v>
      </c>
      <c r="C13" s="45" t="s">
        <v>922</v>
      </c>
      <c r="D13" s="45" t="s">
        <v>932</v>
      </c>
      <c r="E13" s="46" t="s">
        <v>914</v>
      </c>
    </row>
    <row r="14" spans="1:5" ht="76" thickBot="1">
      <c r="A14" s="44" t="s">
        <v>12</v>
      </c>
      <c r="B14" s="45" t="s">
        <v>912</v>
      </c>
      <c r="C14" s="45" t="s">
        <v>922</v>
      </c>
      <c r="D14" s="45" t="s">
        <v>932</v>
      </c>
      <c r="E14" s="46" t="s">
        <v>914</v>
      </c>
    </row>
    <row r="15" spans="1:5" ht="76" thickBot="1">
      <c r="A15" s="44" t="s">
        <v>921</v>
      </c>
      <c r="B15" s="45" t="s">
        <v>912</v>
      </c>
      <c r="C15" s="45" t="s">
        <v>922</v>
      </c>
      <c r="D15" s="45" t="s">
        <v>932</v>
      </c>
      <c r="E15" s="46" t="s">
        <v>914</v>
      </c>
    </row>
    <row r="16" spans="1:5" ht="46" thickBot="1">
      <c r="A16" s="44" t="s">
        <v>68</v>
      </c>
      <c r="B16" s="45" t="s">
        <v>912</v>
      </c>
      <c r="C16" s="45" t="s">
        <v>922</v>
      </c>
      <c r="D16" s="45" t="s">
        <v>940</v>
      </c>
      <c r="E16" s="46"/>
    </row>
    <row r="17" spans="1:5" ht="75">
      <c r="A17" s="373" t="s">
        <v>71</v>
      </c>
      <c r="B17" s="41" t="s">
        <v>913</v>
      </c>
      <c r="C17" s="376" t="s">
        <v>922</v>
      </c>
      <c r="D17" s="41" t="s">
        <v>932</v>
      </c>
      <c r="E17" s="382" t="s">
        <v>914</v>
      </c>
    </row>
    <row r="18" spans="1:5" ht="90">
      <c r="A18" s="374"/>
      <c r="B18" s="34" t="s">
        <v>916</v>
      </c>
      <c r="C18" s="377"/>
      <c r="D18" s="34" t="s">
        <v>933</v>
      </c>
      <c r="E18" s="383"/>
    </row>
    <row r="19" spans="1:5" ht="106" thickBot="1">
      <c r="A19" s="375"/>
      <c r="B19" s="43" t="s">
        <v>917</v>
      </c>
      <c r="C19" s="378"/>
      <c r="D19" s="43" t="s">
        <v>934</v>
      </c>
      <c r="E19" s="384"/>
    </row>
    <row r="20" spans="1:5" ht="75">
      <c r="A20" s="373" t="s">
        <v>73</v>
      </c>
      <c r="B20" s="41" t="s">
        <v>913</v>
      </c>
      <c r="C20" s="376" t="s">
        <v>922</v>
      </c>
      <c r="D20" s="41" t="s">
        <v>932</v>
      </c>
      <c r="E20" s="382" t="s">
        <v>914</v>
      </c>
    </row>
    <row r="21" spans="1:5" ht="90">
      <c r="A21" s="374"/>
      <c r="B21" s="34" t="s">
        <v>916</v>
      </c>
      <c r="C21" s="377"/>
      <c r="D21" s="34" t="s">
        <v>941</v>
      </c>
      <c r="E21" s="383"/>
    </row>
    <row r="22" spans="1:5" ht="106" thickBot="1">
      <c r="A22" s="385"/>
      <c r="B22" s="42" t="s">
        <v>917</v>
      </c>
      <c r="C22" s="386"/>
      <c r="D22" s="42" t="s">
        <v>936</v>
      </c>
      <c r="E22" s="387"/>
    </row>
    <row r="24" spans="1:5" ht="54.75" customHeight="1">
      <c r="A24" s="372" t="s">
        <v>925</v>
      </c>
      <c r="B24" s="372"/>
      <c r="C24" s="372"/>
      <c r="D24" s="372"/>
      <c r="E24" s="372"/>
    </row>
  </sheetData>
  <sheetProtection algorithmName="SHA-512" hashValue="haHGlQp4cUTycZc0YFe6v5dJbUC1TiAWZvNOPf6HSK5qt6bdOmNbjycJN5jPTUCHtdsODbR9hhihbQUumiM7tA==" saltValue="tbbqGqkufN01/pzMS8vvGA==" spinCount="100000" sheet="1" objects="1" scenarios="1" sort="0" autoFilter="0"/>
  <autoFilter ref="A1:E1"/>
  <mergeCells count="16">
    <mergeCell ref="A24:E24"/>
    <mergeCell ref="A5:A7"/>
    <mergeCell ref="C5:C7"/>
    <mergeCell ref="A8:A9"/>
    <mergeCell ref="C8:C9"/>
    <mergeCell ref="A10:A12"/>
    <mergeCell ref="C10:C12"/>
    <mergeCell ref="E5:E7"/>
    <mergeCell ref="E8:E9"/>
    <mergeCell ref="E10:E12"/>
    <mergeCell ref="A17:A19"/>
    <mergeCell ref="C17:C19"/>
    <mergeCell ref="E17:E19"/>
    <mergeCell ref="A20:A22"/>
    <mergeCell ref="C20:C22"/>
    <mergeCell ref="E20:E22"/>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00EE4962A7C042BCBA807376F86512" ma:contentTypeVersion="3" ma:contentTypeDescription="Create a new document." ma:contentTypeScope="" ma:versionID="82745f8bfc7c26ff4cd561785e6455a3">
  <xsd:schema xmlns:xsd="http://www.w3.org/2001/XMLSchema" xmlns:xs="http://www.w3.org/2001/XMLSchema" xmlns:p="http://schemas.microsoft.com/office/2006/metadata/properties" xmlns:ns3="55fc2912-cd5c-4189-9dd3-f6163eb45ce6" targetNamespace="http://schemas.microsoft.com/office/2006/metadata/properties" ma:root="true" ma:fieldsID="01cb978a25952923a0c2564ddcfdc360" ns3:_="">
    <xsd:import namespace="55fc2912-cd5c-4189-9dd3-f6163eb45ce6"/>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c2912-cd5c-4189-9dd3-f6163eb45ce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7F97E9-9001-407F-9199-C46CA2D49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c2912-cd5c-4189-9dd3-f6163eb45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089D6C-B2A6-43A4-A470-8C05F18F79F4}">
  <ds:schemaRefs>
    <ds:schemaRef ds:uri="http://schemas.microsoft.com/sharepoint/v3/contenttype/forms"/>
  </ds:schemaRefs>
</ds:datastoreItem>
</file>

<file path=customXml/itemProps3.xml><?xml version="1.0" encoding="utf-8"?>
<ds:datastoreItem xmlns:ds="http://schemas.openxmlformats.org/officeDocument/2006/customXml" ds:itemID="{834BA103-8F88-4A97-9EBD-AC58B18AB81D}">
  <ds:schemaRef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55fc2912-cd5c-4189-9dd3-f6163eb45ce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Supplier Type &amp; DD</vt:lpstr>
    </vt:vector>
  </TitlesOfParts>
  <Manager>Matthew.J.Stelloh@jci.com</Manager>
  <Company>Johnson Controls,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Matthew.J.Stelloh@jci.com</dc:creator>
  <cp:lastModifiedBy>K</cp:lastModifiedBy>
  <cp:lastPrinted>2018-05-22T20:01:24Z</cp:lastPrinted>
  <dcterms:created xsi:type="dcterms:W3CDTF">2011-11-21T20:15:04Z</dcterms:created>
  <dcterms:modified xsi:type="dcterms:W3CDTF">2019-03-20T13:39:26Z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0x0101001E00EE4962A7C042BCBA807376F86512</vt:lpwstr>
  </property>
  <property fmtid="{D5CDD505-2E9C-101B-9397-08002B2CF9AE}" pid="3" name="IsMyDocuments">
    <vt:bool>true</vt:bool>
  </property>
  <property fmtid="{D5CDD505-2E9C-101B-9397-08002B2CF9AE}" pid="4" name="MSIP_Label_6be01c0c-f9b3-4dc4-af0b-a82110cc37cd_Enabled">
    <vt:lpwstr>True</vt:lpwstr>
  </property>
  <property fmtid="{D5CDD505-2E9C-101B-9397-08002B2CF9AE}" pid="5" name="MSIP_Label_6be01c0c-f9b3-4dc4-af0b-a82110cc37cd_SiteId">
    <vt:lpwstr>a1f1e214-7ded-45b6-81a1-9e8ae3459641</vt:lpwstr>
  </property>
  <property fmtid="{D5CDD505-2E9C-101B-9397-08002B2CF9AE}" pid="6" name="MSIP_Label_6be01c0c-f9b3-4dc4-af0b-a82110cc37cd_Ref">
    <vt:lpwstr>https://api.informationprotection.azure.com/api/a1f1e214-7ded-45b6-81a1-9e8ae3459641</vt:lpwstr>
  </property>
  <property fmtid="{D5CDD505-2E9C-101B-9397-08002B2CF9AE}" pid="7" name="MSIP_Label_6be01c0c-f9b3-4dc4-af0b-a82110cc37cd_SetBy">
    <vt:lpwstr>creedt5@jci.com</vt:lpwstr>
  </property>
  <property fmtid="{D5CDD505-2E9C-101B-9397-08002B2CF9AE}" pid="8" name="MSIP_Label_6be01c0c-f9b3-4dc4-af0b-a82110cc37cd_SetDate">
    <vt:lpwstr>2018-09-20T12:35:02.4351299-04:00</vt:lpwstr>
  </property>
  <property fmtid="{D5CDD505-2E9C-101B-9397-08002B2CF9AE}" pid="9" name="MSIP_Label_6be01c0c-f9b3-4dc4-af0b-a82110cc37cd_Name">
    <vt:lpwstr>Internal </vt:lpwstr>
  </property>
  <property fmtid="{D5CDD505-2E9C-101B-9397-08002B2CF9AE}" pid="10" name="MSIP_Label_6be01c0c-f9b3-4dc4-af0b-a82110cc37cd_Application">
    <vt:lpwstr>Microsoft Azure Information Protection</vt:lpwstr>
  </property>
  <property fmtid="{D5CDD505-2E9C-101B-9397-08002B2CF9AE}" pid="11" name="MSIP_Label_6be01c0c-f9b3-4dc4-af0b-a82110cc37cd_Extended_MSFT_Method">
    <vt:lpwstr>Automatic</vt:lpwstr>
  </property>
  <property fmtid="{D5CDD505-2E9C-101B-9397-08002B2CF9AE}" pid="12" name="Information Classification">
    <vt:lpwstr>Internal </vt:lpwstr>
  </property>
</Properties>
</file>