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6" rupBuild="26423"/>
  <workbookPr codeName="ThisWorkbook" autoCompressPictures="0"/>
  <bookViews>
    <workbookView xWindow="0" yWindow="0" windowWidth="19200" windowHeight="11600"/>
  </bookViews>
  <sheets>
    <sheet name="Form" sheetId="4" r:id="rId1"/>
    <sheet name="Form Validation" sheetId="11" state="veryHidden" r:id="rId2"/>
    <sheet name="Form Check Box" sheetId="13" state="veryHidden" r:id="rId3"/>
    <sheet name="Form Drop Down" sheetId="12" state="veryHidden" r:id="rId4"/>
    <sheet name="Supplier Type &amp; DD" sheetId="10" r:id="rId5"/>
  </sheets>
  <definedNames>
    <definedName name="_CB01" comment="Check Box Validation - CB01">'Form Check Box'!$D$2</definedName>
    <definedName name="_CB01_01">'Form Check Box'!$D$4</definedName>
    <definedName name="_CB01_02">'Form Check Box'!$D$5</definedName>
    <definedName name="_CB01_03">'Form Check Box'!$D$6</definedName>
    <definedName name="_CB01_04">'Form Check Box'!$D$7</definedName>
    <definedName name="_CB01_05">'Form Check Box'!$D$8</definedName>
    <definedName name="_CB01_06">'Form Check Box'!$D$9</definedName>
    <definedName name="_CB02">'Form Check Box'!$D$11</definedName>
    <definedName name="_CB02_01">'Form Check Box'!$D$13</definedName>
    <definedName name="_CB02_02">'Form Check Box'!$D$14</definedName>
    <definedName name="_CB02_03">'Form Check Box'!$D$15</definedName>
    <definedName name="_CB02_04">'Form Check Box'!$D$16</definedName>
    <definedName name="_CB02_05">'Form Check Box'!$D$17</definedName>
    <definedName name="_CB02_06">'Form Check Box'!$D$18</definedName>
    <definedName name="_CB02_07">'Form Check Box'!$D$19</definedName>
    <definedName name="_CB02_08">'Form Check Box'!$D$20</definedName>
    <definedName name="_CB02_09">'Form Check Box'!$D$21</definedName>
    <definedName name="_CB02_10">'Form Check Box'!$D$22</definedName>
    <definedName name="_CB02_11">'Form Check Box'!$D$23</definedName>
    <definedName name="_CB03">'Form Check Box'!$D$33</definedName>
    <definedName name="_CB03_01">'Form Check Box'!$D$35</definedName>
    <definedName name="_CB03_02">'Form Check Box'!$D$36</definedName>
    <definedName name="_CB03_03">'Form Check Box'!$D$37</definedName>
    <definedName name="_CB04">'Form Check Box'!$D$39</definedName>
    <definedName name="_CB04_01">'Form Check Box'!$D$41</definedName>
    <definedName name="_CB04_02">'Form Check Box'!$D$42</definedName>
    <definedName name="_CB05">'Form Check Box'!$D$44</definedName>
    <definedName name="_CB05_01">'Form Check Box'!$D$46</definedName>
    <definedName name="_CB05_02">'Form Check Box'!$D$47</definedName>
    <definedName name="_CB05_03">'Form Check Box'!$D$48</definedName>
    <definedName name="_CB05_04">'Form Check Box'!$D$49</definedName>
    <definedName name="_CB05_05">'Form Check Box'!$D$50</definedName>
    <definedName name="_CB06">'Form Check Box'!$D$52</definedName>
    <definedName name="_CB06_01">'Form Check Box'!$D$54</definedName>
    <definedName name="_CB06_02">'Form Check Box'!$D$55</definedName>
    <definedName name="_CB06_03">'Form Check Box'!$D$56</definedName>
    <definedName name="_CB06_04">'Form Check Box'!$D$57</definedName>
    <definedName name="_CB06_05">'Form Check Box'!$D$58</definedName>
    <definedName name="_CB07">'Form Check Box'!$D$60</definedName>
    <definedName name="_CB07_01">'Form Check Box'!$D$62</definedName>
    <definedName name="_CB07_02">'Form Check Box'!$D$63</definedName>
    <definedName name="_CB08">'Form Check Box'!#REF!</definedName>
    <definedName name="_CB08_01">'Form Check Box'!#REF!</definedName>
    <definedName name="_CB08_02">'Form Check Box'!#REF!</definedName>
    <definedName name="_CB09">'Form Check Box'!$D$66</definedName>
    <definedName name="_CB09_01">'Form Check Box'!$D$68</definedName>
    <definedName name="_CB09_02">'Form Check Box'!$D$69</definedName>
    <definedName name="_CB09_03">'Form Check Box'!$D$70</definedName>
    <definedName name="_CB10">'Form Check Box'!$D$72</definedName>
    <definedName name="_CB10_01">'Form Check Box'!$D$74</definedName>
    <definedName name="_CB10_02">'Form Check Box'!$D$75</definedName>
    <definedName name="_CB11">'Form Check Box'!$D$77</definedName>
    <definedName name="_CB11_01">'Form Check Box'!$D$79</definedName>
    <definedName name="_CB11_02">'Form Check Box'!$D$80</definedName>
    <definedName name="_CB12">'Form Check Box'!$D$82</definedName>
    <definedName name="_CB12_01">'Form Check Box'!$D$84</definedName>
    <definedName name="_CB12_02">'Form Check Box'!$D$85</definedName>
    <definedName name="_CB13">'Form Check Box'!$D$87</definedName>
    <definedName name="_CB13_01">'Form Check Box'!$D$89</definedName>
    <definedName name="_CB13_02">'Form Check Box'!$D$90</definedName>
    <definedName name="_CB14">'Form Check Box'!$D$92</definedName>
    <definedName name="_CB14_01">'Form Check Box'!$D$94</definedName>
    <definedName name="_CB14_02">'Form Check Box'!$D$95</definedName>
    <definedName name="_CB15">'Form Check Box'!$D$97</definedName>
    <definedName name="_CB15_01">'Form Check Box'!$D$99</definedName>
    <definedName name="_CB15_02">'Form Check Box'!$D$100</definedName>
    <definedName name="_CB16">'Form Check Box'!$D$102</definedName>
    <definedName name="_CB16_01">'Form Check Box'!$D$104</definedName>
    <definedName name="_CB16_02">'Form Check Box'!$D$105</definedName>
    <definedName name="_CB17">'Form Check Box'!$D$107</definedName>
    <definedName name="_CB17_01">'Form Check Box'!$D$109</definedName>
    <definedName name="_CB17_02">'Form Check Box'!$D$110</definedName>
    <definedName name="_CB18">'Form Check Box'!$D$112</definedName>
    <definedName name="_CB18_01">'Form Check Box'!$D$114</definedName>
    <definedName name="_CB18_02">'Form Check Box'!$D$115</definedName>
    <definedName name="_CB19">'Form Check Box'!$D$117</definedName>
    <definedName name="_CB19_01">'Form Check Box'!$D$119</definedName>
    <definedName name="_CB19_02">'Form Check Box'!$D$120</definedName>
    <definedName name="_CB20">'Form Check Box'!$D$122</definedName>
    <definedName name="_CB20_01">'Form Check Box'!$D$124</definedName>
    <definedName name="_CB20_02">'Form Check Box'!$D$125</definedName>
    <definedName name="_CB21">'Form Check Box'!$D$127</definedName>
    <definedName name="_CB21_01">'Form Check Box'!$D$129</definedName>
    <definedName name="_CB21_02">'Form Check Box'!$D$130</definedName>
    <definedName name="_CB22">'Form Check Box'!$D$132</definedName>
    <definedName name="_CB22_01">'Form Check Box'!$D$134</definedName>
    <definedName name="_CB22_02">'Form Check Box'!$D$135</definedName>
    <definedName name="_DD01">'Form Drop Down'!$B$3:$B$8</definedName>
    <definedName name="_DD02">'Form Drop Down'!$D$3:$D$5</definedName>
    <definedName name="_DD03">'Form Drop Down'!$F$3:$F$7</definedName>
    <definedName name="_DD04">'Form Drop Down'!$H$3:$H$24</definedName>
    <definedName name="_DD05">'Form Drop Down'!$K$3:$K$5</definedName>
    <definedName name="_DD06">'Form Drop Down'!$M$3:$M$5</definedName>
    <definedName name="_DD07">'Form Drop Down'!$O$3:$O$460</definedName>
    <definedName name="_DD08">'Form Drop Down'!$Q$3:$Q$252</definedName>
    <definedName name="_DD09">'Form Drop Down'!$U$3:$U$162</definedName>
    <definedName name="_DD10">'Form Drop Down'!$W$3:$W$16</definedName>
    <definedName name="_xlnm._FilterDatabase" localSheetId="4" hidden="1">'Supplier Type &amp; DD'!$A$1:$E$1</definedName>
    <definedName name="_FRM01" comment="Form Validation - FRM01">'Form Validation'!$D$3</definedName>
    <definedName name="_SEC01" comment="Form Validation - SEC01">'Form Validation'!$D$5</definedName>
    <definedName name="_SEC01_01" comment="Section Validation - SEC01_01">'Form Validation'!$E$16</definedName>
    <definedName name="_SEC01_02" comment="Section Validation - SEC01_02">'Form Validation'!$E$17</definedName>
    <definedName name="_SEC01_03" comment="Section Validation - SEC01_03">'Form Validation'!$E$18</definedName>
    <definedName name="_SEC01_04" comment="Section Validation - SEC01_04">'Form Validation'!$E$19</definedName>
    <definedName name="_SEC01_05" comment="Section Validation - SEC01_05">'Form Validation'!$E$20</definedName>
    <definedName name="_SEC01_06" comment="Section Validation - SEC01_06">'Form Validation'!$E$21</definedName>
    <definedName name="_SEC01_07" comment="Section Validation - SEC01_07">'Form Validation'!$E$22</definedName>
    <definedName name="_SEC01_08" comment="Section Validation - SEC01_08">'Form Validation'!$E$23</definedName>
    <definedName name="_SEC01_09" comment="Section Validation - SEC01_09">'Form Validation'!$E$24</definedName>
    <definedName name="_SEC01_10" comment="Section Validation - SEC01_10">'Form Validation'!$E$25</definedName>
    <definedName name="_SEC01_11" comment="Section Validation - SEC01_11">'Form Validation'!$E$26</definedName>
    <definedName name="_SEC01_12" comment="Section Validation - SEC01_12">'Form Validation'!$E$27</definedName>
    <definedName name="_SEC01_13" comment="Section Validation - SEC01_13">'Form Validation'!$E$28</definedName>
    <definedName name="_SEC02" comment="Form Validation - SEC02">'Form Validation'!$D$6</definedName>
    <definedName name="_SEC02_01">'Form Validation'!$K$32</definedName>
    <definedName name="_SEC02_02">'Form Validation'!$K$33</definedName>
    <definedName name="_SEC02_03">'Form Validation'!$K$34</definedName>
    <definedName name="_SEC02_04">'Form Validation'!$K$35</definedName>
    <definedName name="_SEC02_05">'Form Validation'!$K$36</definedName>
    <definedName name="_SEC02_06">'Form Validation'!$K$37</definedName>
    <definedName name="_SEC02_07">'Form Validation'!$K$38</definedName>
    <definedName name="_SEC02_08">'Form Validation'!#REF!</definedName>
    <definedName name="_SEC02_09">'Form Validation'!$K$39</definedName>
    <definedName name="_SEC02_10">'Form Validation'!$K$40</definedName>
    <definedName name="_SEC02_11a">'Form Validation'!$K$41</definedName>
    <definedName name="_SEC03" comment="Form Validation - SEC03">'Form Validation'!$D$7</definedName>
    <definedName name="_SEC03_01">'Form Validation'!$K$47</definedName>
    <definedName name="_SEC03_02">'Form Validation'!$K$48</definedName>
    <definedName name="_SEC03_03">'Form Validation'!$K$49</definedName>
    <definedName name="_SEC03_04">'Form Validation'!$K$50</definedName>
    <definedName name="_SEC03_05">'Form Validation'!$K$51</definedName>
    <definedName name="_SEC03_06">'Form Validation'!$K$52</definedName>
    <definedName name="_SEC03_07">'Form Validation'!$K$53</definedName>
    <definedName name="_SEC03_08">'Form Validation'!$K$54</definedName>
    <definedName name="_SEC03_09">'Form Validation'!$K$55</definedName>
    <definedName name="_SEC03_10">'Form Validation'!$K$56</definedName>
    <definedName name="_SEC03_11">'Form Validation'!$K$57</definedName>
    <definedName name="_SEC03_12">'Form Validation'!$K$58</definedName>
    <definedName name="_SEC03_13">'Form Validation'!$K$59</definedName>
    <definedName name="_SEC03_14">'Form Validation'!$K$60</definedName>
    <definedName name="_SEC03_15">'Form Validation'!$K$61</definedName>
    <definedName name="_SEC03_16">'Form Validation'!$K$62</definedName>
    <definedName name="_SEC03_17">'Form Validation'!$K$63</definedName>
    <definedName name="_SEC03_18">'Form Validation'!$K$64</definedName>
    <definedName name="_SEC03_19">'Form Validation'!$K$65</definedName>
    <definedName name="_SEC04" comment="Form Validation - SEC04">'Form Validation'!$D$8</definedName>
    <definedName name="_SEC04_01">'Form Validation'!$K$69</definedName>
    <definedName name="_SEC04_02">'Form Validation'!$K$72</definedName>
    <definedName name="_SEC04_03">'Form Validation'!$K$73</definedName>
    <definedName name="_SEC04_04">'Form Validation'!$K$71</definedName>
    <definedName name="_SEC05" comment="Form Validation - SEC05">'Form Validation'!$D$9</definedName>
    <definedName name="_SEC05_01">'Form Validation'!$K$77</definedName>
    <definedName name="_SEC05_02">'Form Validation'!$K$78</definedName>
    <definedName name="_SEC05_03">'Form Validation'!$K$79</definedName>
    <definedName name="_SEC05_04">'Form Validation'!$K$80</definedName>
    <definedName name="_SEC05_05">'Form Validation'!$K$81</definedName>
    <definedName name="_SEC05_06">'Form Validation'!$K$82</definedName>
    <definedName name="_SEC05_07">'Form Validation'!$K$83</definedName>
    <definedName name="_SEC05_08">'Form Validation'!$K$84</definedName>
    <definedName name="_SEC05_09">'Form Validation'!$K$85</definedName>
    <definedName name="_SEC05_10">'Form Validation'!$K$86</definedName>
    <definedName name="_SEC05_11">'Form Validation'!$K$87</definedName>
    <definedName name="_SEC06" comment="Form Validation - SEC06">'Form Validation'!$D$11</definedName>
    <definedName name="_SEC06_01">'Form Validation'!$K$70</definedName>
    <definedName name="_SEC06a">'Form Validation'!$D$10</definedName>
    <definedName name="_SEC06a_01">'Form Validation'!$K$91</definedName>
    <definedName name="_SEC06a_02">'Form Validation'!$K$92</definedName>
    <definedName name="_SEC06a_03">'Form Validation'!$K$93</definedName>
    <definedName name="_SEC06a_04">'Form Validation'!$K$94</definedName>
    <definedName name="_SEC06a_05">'Form Validation'!$K$95</definedName>
    <definedName name="_SEC06a_06">'Form Validation'!$K$96</definedName>
    <definedName name="_SEC07" comment="Form Validation - SEC07">'Form Validation'!$D$12</definedName>
    <definedName name="_SEC07_01">'Form Validation'!$E$103</definedName>
    <definedName name="_SEC07_02">'Form Validation'!$E$104</definedName>
    <definedName name="_SEC07_03">'Form Validation'!$E$105</definedName>
    <definedName name="_SEC07_04">'Form Validation'!$E$106</definedName>
    <definedName name="ERROR_MESSAGE">'Form Validation'!$F$16:$F$28,'Form Validation'!$K$32:$L$40,'Form Validation'!$K$47:$L$65,'Form Validation'!$K$69:$L$73,'Form Validation'!$K$77:$L$87,'Form Validation'!$K$70:$L$70,'Form Validation'!$E$103:$F$106</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14" i="13" l="1"/>
  <c r="F13" i="13"/>
  <c r="D11" i="13"/>
  <c r="D94" i="11"/>
  <c r="F15" i="13"/>
  <c r="G12" i="13"/>
  <c r="D70" i="11"/>
  <c r="L70" i="11"/>
  <c r="F94" i="11"/>
  <c r="J96" i="11"/>
  <c r="I96" i="11"/>
  <c r="H96" i="11"/>
  <c r="G96" i="11"/>
  <c r="J95" i="11"/>
  <c r="I95" i="11"/>
  <c r="H95" i="11"/>
  <c r="G95" i="11"/>
  <c r="J94" i="11"/>
  <c r="I94" i="11"/>
  <c r="H94" i="11"/>
  <c r="G94" i="11"/>
  <c r="J93" i="11"/>
  <c r="I93" i="11"/>
  <c r="H93" i="11"/>
  <c r="G93" i="11"/>
  <c r="J92" i="11"/>
  <c r="I92" i="11"/>
  <c r="H92" i="11"/>
  <c r="G92" i="11"/>
  <c r="D96" i="11"/>
  <c r="E96" i="11"/>
  <c r="E94" i="11"/>
  <c r="D92" i="11"/>
  <c r="E92" i="11"/>
  <c r="D132" i="13"/>
  <c r="D127" i="13"/>
  <c r="D93" i="11"/>
  <c r="F93" i="11"/>
  <c r="D122" i="13"/>
  <c r="D91" i="11"/>
  <c r="F91" i="11"/>
  <c r="F92" i="11"/>
  <c r="F96" i="11"/>
  <c r="K96" i="11"/>
  <c r="D95" i="11"/>
  <c r="E93" i="11"/>
  <c r="K93" i="11"/>
  <c r="K94" i="11"/>
  <c r="K92" i="11"/>
  <c r="J43" i="11"/>
  <c r="I43" i="11"/>
  <c r="H43" i="11"/>
  <c r="G43" i="11"/>
  <c r="E95" i="11"/>
  <c r="F95" i="11"/>
  <c r="J46" i="4"/>
  <c r="J45" i="4"/>
  <c r="K95" i="11"/>
  <c r="Y3" i="12"/>
  <c r="J44" i="4"/>
  <c r="J41" i="11"/>
  <c r="I41" i="11"/>
  <c r="H41" i="11"/>
  <c r="G41" i="11"/>
  <c r="D117" i="13"/>
  <c r="D41" i="11"/>
  <c r="E41" i="11"/>
  <c r="J91" i="11"/>
  <c r="I91" i="11"/>
  <c r="H91" i="11"/>
  <c r="G91" i="11"/>
  <c r="G42" i="11"/>
  <c r="H42" i="11"/>
  <c r="E91" i="11"/>
  <c r="W3" i="12"/>
  <c r="D40" i="11"/>
  <c r="F40" i="11"/>
  <c r="J40" i="11"/>
  <c r="I40" i="11"/>
  <c r="H40" i="11"/>
  <c r="G40" i="11"/>
  <c r="E40" i="11"/>
  <c r="F41" i="11"/>
  <c r="J47" i="4"/>
  <c r="K41" i="11"/>
  <c r="K91" i="11"/>
  <c r="K40" i="11"/>
  <c r="AB20" i="12"/>
  <c r="D10" i="11"/>
  <c r="E10" i="11"/>
  <c r="AB43" i="12"/>
  <c r="AB44" i="12"/>
  <c r="AB42" i="12"/>
  <c r="AB22" i="12"/>
  <c r="AB23" i="12"/>
  <c r="AB24" i="12"/>
  <c r="AB25" i="12"/>
  <c r="AB26" i="12"/>
  <c r="AB27" i="12"/>
  <c r="AB28" i="12"/>
  <c r="AB29" i="12"/>
  <c r="AB30" i="12"/>
  <c r="AB31" i="12"/>
  <c r="AB32" i="12"/>
  <c r="AB33" i="12"/>
  <c r="AB34" i="12"/>
  <c r="AB35" i="12"/>
  <c r="AB36" i="12"/>
  <c r="AB37" i="12"/>
  <c r="AB38" i="12"/>
  <c r="AB21" i="12"/>
  <c r="AB4" i="12"/>
  <c r="AB5" i="12"/>
  <c r="AB6" i="12"/>
  <c r="AB7" i="12"/>
  <c r="AB8" i="12"/>
  <c r="AB9" i="12"/>
  <c r="AB10" i="12"/>
  <c r="AB11" i="12"/>
  <c r="AB12" i="12"/>
  <c r="AB13" i="12"/>
  <c r="AB14" i="12"/>
  <c r="AB15" i="12"/>
  <c r="AB16" i="12"/>
  <c r="AB17" i="12"/>
  <c r="AB18" i="12"/>
  <c r="AB3" i="12"/>
  <c r="AB39" i="12"/>
  <c r="AB45" i="12"/>
  <c r="AB19" i="12"/>
  <c r="H47" i="11"/>
  <c r="H48" i="11"/>
  <c r="D43" i="11"/>
  <c r="J42" i="11"/>
  <c r="N15" i="12"/>
  <c r="N16" i="12"/>
  <c r="N17" i="12"/>
  <c r="N18" i="12"/>
  <c r="N19" i="12"/>
  <c r="N20" i="12"/>
  <c r="N21" i="12"/>
  <c r="N22" i="12"/>
  <c r="N23" i="12"/>
  <c r="N24" i="12"/>
  <c r="N25" i="12"/>
  <c r="N26" i="12"/>
  <c r="N27" i="12"/>
  <c r="N28" i="12"/>
  <c r="N29" i="12"/>
  <c r="N30" i="12"/>
  <c r="N31" i="12"/>
  <c r="N32" i="12"/>
  <c r="N33" i="12"/>
  <c r="N34" i="12"/>
  <c r="N35" i="12"/>
  <c r="N36" i="12"/>
  <c r="N37" i="12"/>
  <c r="N38" i="12"/>
  <c r="N39" i="12"/>
  <c r="N40" i="12"/>
  <c r="N41" i="12"/>
  <c r="N42" i="12"/>
  <c r="N43" i="12"/>
  <c r="N44" i="12"/>
  <c r="N45" i="12"/>
  <c r="N46" i="12"/>
  <c r="N47" i="12"/>
  <c r="N48" i="12"/>
  <c r="N49" i="12"/>
  <c r="N50" i="12"/>
  <c r="N51" i="12"/>
  <c r="N52" i="12"/>
  <c r="N53" i="12"/>
  <c r="N14" i="12"/>
  <c r="C111" i="11"/>
  <c r="F43" i="11"/>
  <c r="E43" i="11"/>
  <c r="N55" i="12"/>
  <c r="K43" i="11"/>
  <c r="D42" i="11"/>
  <c r="F42" i="11"/>
  <c r="D38" i="11"/>
  <c r="E42" i="11"/>
  <c r="I42" i="11"/>
  <c r="K42" i="11"/>
  <c r="J71" i="11"/>
  <c r="I71" i="11"/>
  <c r="H71" i="11"/>
  <c r="G71" i="11"/>
  <c r="D71" i="11"/>
  <c r="D72" i="11"/>
  <c r="D39" i="11"/>
  <c r="F39" i="11"/>
  <c r="F38" i="11"/>
  <c r="H12" i="13"/>
  <c r="B6" i="4"/>
  <c r="J87" i="11"/>
  <c r="J86" i="11"/>
  <c r="J85" i="11"/>
  <c r="J84" i="11"/>
  <c r="J83" i="11"/>
  <c r="J82" i="11"/>
  <c r="J81" i="11"/>
  <c r="J80" i="11"/>
  <c r="J79" i="11"/>
  <c r="J78" i="11"/>
  <c r="J77" i="11"/>
  <c r="I87" i="11"/>
  <c r="I86" i="11"/>
  <c r="I85" i="11"/>
  <c r="I84" i="11"/>
  <c r="I83" i="11"/>
  <c r="I82" i="11"/>
  <c r="I81" i="11"/>
  <c r="I80" i="11"/>
  <c r="I79" i="11"/>
  <c r="I78" i="11"/>
  <c r="I77" i="11"/>
  <c r="H87" i="11"/>
  <c r="H86" i="11"/>
  <c r="H85" i="11"/>
  <c r="H84" i="11"/>
  <c r="H83" i="11"/>
  <c r="H82" i="11"/>
  <c r="H81" i="11"/>
  <c r="H80" i="11"/>
  <c r="H79" i="11"/>
  <c r="H78" i="11"/>
  <c r="H77" i="11"/>
  <c r="G85" i="11"/>
  <c r="G84" i="11"/>
  <c r="G83" i="11"/>
  <c r="G82" i="11"/>
  <c r="G81" i="11"/>
  <c r="G80" i="11"/>
  <c r="G79" i="11"/>
  <c r="G78" i="11"/>
  <c r="G77" i="11"/>
  <c r="G87" i="11"/>
  <c r="G86" i="11"/>
  <c r="F87" i="11"/>
  <c r="F86" i="11"/>
  <c r="J73" i="11"/>
  <c r="J72" i="11"/>
  <c r="J69" i="11"/>
  <c r="I73" i="11"/>
  <c r="I72" i="11"/>
  <c r="I69" i="11"/>
  <c r="H73" i="11"/>
  <c r="H72" i="11"/>
  <c r="H69" i="11"/>
  <c r="G73" i="11"/>
  <c r="G72" i="11"/>
  <c r="G69" i="11"/>
  <c r="J65" i="11"/>
  <c r="J64" i="11"/>
  <c r="J63" i="11"/>
  <c r="J62" i="11"/>
  <c r="J61" i="11"/>
  <c r="J60" i="11"/>
  <c r="J59" i="11"/>
  <c r="J58" i="11"/>
  <c r="J57" i="11"/>
  <c r="J56" i="11"/>
  <c r="J55" i="11"/>
  <c r="J54" i="11"/>
  <c r="J53" i="11"/>
  <c r="J52" i="11"/>
  <c r="J51" i="11"/>
  <c r="J50" i="11"/>
  <c r="J49" i="11"/>
  <c r="J48" i="11"/>
  <c r="J47" i="11"/>
  <c r="I61" i="11"/>
  <c r="I60" i="11"/>
  <c r="I59" i="11"/>
  <c r="I58" i="11"/>
  <c r="I57" i="11"/>
  <c r="I52" i="11"/>
  <c r="I51" i="11"/>
  <c r="I50" i="11"/>
  <c r="I49" i="11"/>
  <c r="I65" i="11"/>
  <c r="I64" i="11"/>
  <c r="I63" i="11"/>
  <c r="I62" i="11"/>
  <c r="I56" i="11"/>
  <c r="I55" i="11"/>
  <c r="I54" i="11"/>
  <c r="I53" i="11"/>
  <c r="I48" i="11"/>
  <c r="H65" i="11"/>
  <c r="H64" i="11"/>
  <c r="H63" i="11"/>
  <c r="H62" i="11"/>
  <c r="H61" i="11"/>
  <c r="H60" i="11"/>
  <c r="H59" i="11"/>
  <c r="H58" i="11"/>
  <c r="H57" i="11"/>
  <c r="H56" i="11"/>
  <c r="H55" i="11"/>
  <c r="H54" i="11"/>
  <c r="H53" i="11"/>
  <c r="H52" i="11"/>
  <c r="H51" i="11"/>
  <c r="H50" i="11"/>
  <c r="H49" i="11"/>
  <c r="G65" i="11"/>
  <c r="G64" i="11"/>
  <c r="G63" i="11"/>
  <c r="G62" i="11"/>
  <c r="G61" i="11"/>
  <c r="G60" i="11"/>
  <c r="G59" i="11"/>
  <c r="G58" i="11"/>
  <c r="G57" i="11"/>
  <c r="G56" i="11"/>
  <c r="G55" i="11"/>
  <c r="G54" i="11"/>
  <c r="G53" i="11"/>
  <c r="G52" i="11"/>
  <c r="G51" i="11"/>
  <c r="G50" i="11"/>
  <c r="G49" i="11"/>
  <c r="G48" i="11"/>
  <c r="G47" i="11"/>
  <c r="I47" i="11"/>
  <c r="F65" i="11"/>
  <c r="F64" i="11"/>
  <c r="F63" i="11"/>
  <c r="F62" i="11"/>
  <c r="F56" i="11"/>
  <c r="F55" i="11"/>
  <c r="F54" i="11"/>
  <c r="F53" i="11"/>
  <c r="J39" i="11"/>
  <c r="J38" i="11"/>
  <c r="J37" i="11"/>
  <c r="J36" i="11"/>
  <c r="J35" i="11"/>
  <c r="J34" i="11"/>
  <c r="J33" i="11"/>
  <c r="J32" i="11"/>
  <c r="I39" i="11"/>
  <c r="I38" i="11"/>
  <c r="I36" i="11"/>
  <c r="I35" i="11"/>
  <c r="I34" i="11"/>
  <c r="I33" i="11"/>
  <c r="I32" i="11"/>
  <c r="H39" i="11"/>
  <c r="H38" i="11"/>
  <c r="H37" i="11"/>
  <c r="H36" i="11"/>
  <c r="H35" i="11"/>
  <c r="H34" i="11"/>
  <c r="H33" i="11"/>
  <c r="H32" i="11"/>
  <c r="G39" i="11"/>
  <c r="G38" i="11"/>
  <c r="G37" i="11"/>
  <c r="G36" i="11"/>
  <c r="G35" i="11"/>
  <c r="G34" i="11"/>
  <c r="G33" i="11"/>
  <c r="G32" i="11"/>
  <c r="E65" i="11"/>
  <c r="E64" i="11"/>
  <c r="E63" i="11"/>
  <c r="E62" i="11"/>
  <c r="E56" i="11"/>
  <c r="E55" i="11"/>
  <c r="E54" i="11"/>
  <c r="E53" i="11"/>
  <c r="D87" i="11"/>
  <c r="E87" i="11"/>
  <c r="K87" i="11"/>
  <c r="D86" i="11"/>
  <c r="E86" i="11"/>
  <c r="K86" i="11"/>
  <c r="D112" i="13"/>
  <c r="D85" i="11"/>
  <c r="D107" i="13"/>
  <c r="D84" i="11"/>
  <c r="D102" i="13"/>
  <c r="D83" i="11"/>
  <c r="D97" i="13"/>
  <c r="D82" i="11"/>
  <c r="D92" i="13"/>
  <c r="D81" i="11"/>
  <c r="D87" i="13"/>
  <c r="D80" i="11"/>
  <c r="D82" i="13"/>
  <c r="D79" i="11"/>
  <c r="D77" i="13"/>
  <c r="D78" i="11"/>
  <c r="D72" i="13"/>
  <c r="D77" i="11"/>
  <c r="D66" i="13"/>
  <c r="D73" i="11"/>
  <c r="D69" i="11"/>
  <c r="D61" i="11"/>
  <c r="E61" i="11"/>
  <c r="D65" i="11"/>
  <c r="D64" i="11"/>
  <c r="D63" i="11"/>
  <c r="D62" i="11"/>
  <c r="D60" i="11"/>
  <c r="E60" i="11"/>
  <c r="D59" i="11"/>
  <c r="E59" i="11"/>
  <c r="D58" i="11"/>
  <c r="E58" i="11"/>
  <c r="D57" i="11"/>
  <c r="D56" i="11"/>
  <c r="D55" i="11"/>
  <c r="D54" i="11"/>
  <c r="D53" i="11"/>
  <c r="D52" i="11"/>
  <c r="E52" i="11"/>
  <c r="D37" i="11"/>
  <c r="D51" i="11"/>
  <c r="E51" i="11"/>
  <c r="D50" i="11"/>
  <c r="E50" i="11"/>
  <c r="D49" i="11"/>
  <c r="E49" i="11"/>
  <c r="D48" i="11"/>
  <c r="E48" i="11"/>
  <c r="D47" i="11"/>
  <c r="E47" i="11"/>
  <c r="D35" i="11"/>
  <c r="D60" i="13"/>
  <c r="D36" i="11"/>
  <c r="E39" i="11"/>
  <c r="K39" i="11"/>
  <c r="E38" i="11"/>
  <c r="K38" i="11"/>
  <c r="D34" i="11"/>
  <c r="D16" i="11"/>
  <c r="D33" i="11"/>
  <c r="D32" i="11"/>
  <c r="D18" i="11"/>
  <c r="D106" i="11"/>
  <c r="E106" i="11"/>
  <c r="D105" i="11"/>
  <c r="E105" i="11"/>
  <c r="D104" i="11"/>
  <c r="E104" i="11"/>
  <c r="D103" i="11"/>
  <c r="E103" i="11"/>
  <c r="D23" i="11"/>
  <c r="E23" i="11"/>
  <c r="D22" i="11"/>
  <c r="E22" i="11"/>
  <c r="D20" i="11"/>
  <c r="D19" i="11"/>
  <c r="E19" i="11"/>
  <c r="D17" i="11"/>
  <c r="E17" i="11"/>
  <c r="K53" i="11"/>
  <c r="K54" i="11"/>
  <c r="K55" i="11"/>
  <c r="K56" i="11"/>
  <c r="K62" i="11"/>
  <c r="K63" i="11"/>
  <c r="K64" i="11"/>
  <c r="K65" i="11"/>
  <c r="D52" i="13"/>
  <c r="D28" i="11"/>
  <c r="E28" i="11"/>
  <c r="D44" i="13"/>
  <c r="D27" i="11"/>
  <c r="E27" i="11"/>
  <c r="D39" i="13"/>
  <c r="D26" i="11"/>
  <c r="E26" i="11"/>
  <c r="D33" i="13"/>
  <c r="D25" i="11"/>
  <c r="E25" i="11"/>
  <c r="D24" i="11"/>
  <c r="D2" i="13"/>
  <c r="D21" i="11"/>
  <c r="K70" i="11"/>
  <c r="F71" i="11"/>
  <c r="F37" i="11"/>
  <c r="E36" i="11"/>
  <c r="F36" i="11"/>
  <c r="E34" i="11"/>
  <c r="F34" i="11"/>
  <c r="E33" i="11"/>
  <c r="F33" i="11"/>
  <c r="F35" i="11"/>
  <c r="E32" i="11"/>
  <c r="F32" i="11"/>
  <c r="I37" i="11"/>
  <c r="F83" i="11"/>
  <c r="E83" i="11"/>
  <c r="F82" i="11"/>
  <c r="E82" i="11"/>
  <c r="F81" i="11"/>
  <c r="E81" i="11"/>
  <c r="F80" i="11"/>
  <c r="E80" i="11"/>
  <c r="F79" i="11"/>
  <c r="E79" i="11"/>
  <c r="F78" i="11"/>
  <c r="E78" i="11"/>
  <c r="F77" i="11"/>
  <c r="E77" i="11"/>
  <c r="E71" i="11"/>
  <c r="E73" i="11"/>
  <c r="E72" i="11"/>
  <c r="E57" i="11"/>
  <c r="E69" i="11"/>
  <c r="E37" i="11"/>
  <c r="E85" i="11"/>
  <c r="F85" i="11"/>
  <c r="E84" i="11"/>
  <c r="F84" i="11"/>
  <c r="F73" i="11"/>
  <c r="F72" i="11"/>
  <c r="F61" i="11"/>
  <c r="K61" i="11"/>
  <c r="F60" i="11"/>
  <c r="K60" i="11"/>
  <c r="F59" i="11"/>
  <c r="K59" i="11"/>
  <c r="F58" i="11"/>
  <c r="K58" i="11"/>
  <c r="F57" i="11"/>
  <c r="F69" i="11"/>
  <c r="F52" i="11"/>
  <c r="K52" i="11"/>
  <c r="F51" i="11"/>
  <c r="K51" i="11"/>
  <c r="F50" i="11"/>
  <c r="K50" i="11"/>
  <c r="F49" i="11"/>
  <c r="K49" i="11"/>
  <c r="F48" i="11"/>
  <c r="K48" i="11"/>
  <c r="F47" i="11"/>
  <c r="K47" i="11"/>
  <c r="E20" i="11"/>
  <c r="E35" i="11"/>
  <c r="E16" i="11"/>
  <c r="E24" i="11"/>
  <c r="E21" i="11"/>
  <c r="E18" i="11"/>
  <c r="K71" i="11"/>
  <c r="K33" i="11"/>
  <c r="K36" i="11"/>
  <c r="K35" i="11"/>
  <c r="K34" i="11"/>
  <c r="K32" i="11"/>
  <c r="K37" i="11"/>
  <c r="K82" i="11"/>
  <c r="K79" i="11"/>
  <c r="K83" i="11"/>
  <c r="K81" i="11"/>
  <c r="K80" i="11"/>
  <c r="K78" i="11"/>
  <c r="K77" i="11"/>
  <c r="K72" i="11"/>
  <c r="K57" i="11"/>
  <c r="E7" i="11"/>
  <c r="K73" i="11"/>
  <c r="K69" i="11"/>
  <c r="K85" i="11"/>
  <c r="K84" i="11"/>
  <c r="E5" i="11"/>
  <c r="D5" i="11"/>
  <c r="E12" i="11"/>
  <c r="B10" i="4"/>
  <c r="E6" i="11"/>
  <c r="D6" i="11"/>
  <c r="D7" i="11"/>
  <c r="D8" i="11"/>
  <c r="E8" i="11"/>
  <c r="D9" i="11"/>
  <c r="E9" i="11"/>
  <c r="D12" i="11"/>
  <c r="D3" i="11"/>
  <c r="B5" i="4"/>
  <c r="L4" i="4"/>
</calcChain>
</file>

<file path=xl/comments1.xml><?xml version="1.0" encoding="utf-8"?>
<comments xmlns="http://schemas.openxmlformats.org/spreadsheetml/2006/main">
  <authors>
    <author>Matthew J Stelloh</author>
  </authors>
  <commentList>
    <comment ref="G10" authorId="0">
      <text>
        <r>
          <rPr>
            <sz val="9"/>
            <color indexed="81"/>
            <rFont val="Tahoma"/>
            <family val="2"/>
          </rPr>
          <t>A company that is 51% owned, managed, and controlled by minority person, non-minority women, small business, veteran owned, etc.</t>
        </r>
      </text>
    </comment>
  </commentList>
</comments>
</file>

<file path=xl/comments2.xml><?xml version="1.0" encoding="utf-8"?>
<comments xmlns="http://schemas.openxmlformats.org/spreadsheetml/2006/main">
  <authors>
    <author>Matthew J Stelloh</author>
  </authors>
  <commentList>
    <comment ref="B14" authorId="0">
      <text>
        <r>
          <rPr>
            <b/>
            <sz val="9"/>
            <color indexed="81"/>
            <rFont val="Tahoma"/>
            <family val="2"/>
          </rPr>
          <t>INFORMATION:
Required For All Requests</t>
        </r>
      </text>
    </comment>
    <comment ref="B89" authorId="0">
      <text>
        <r>
          <rPr>
            <b/>
            <sz val="9"/>
            <color indexed="81"/>
            <rFont val="Tahoma"/>
            <family val="2"/>
          </rPr>
          <t>INFORMATION:
Required For All Requests</t>
        </r>
      </text>
    </comment>
    <comment ref="B98" authorId="0">
      <text>
        <r>
          <rPr>
            <b/>
            <sz val="9"/>
            <color indexed="81"/>
            <rFont val="Tahoma"/>
            <family val="2"/>
          </rPr>
          <t>INFORMATION:
Required For All Requests</t>
        </r>
      </text>
    </comment>
    <comment ref="B101" authorId="0">
      <text>
        <r>
          <rPr>
            <b/>
            <sz val="9"/>
            <color indexed="81"/>
            <rFont val="Tahoma"/>
            <family val="2"/>
          </rPr>
          <t>INFORMATION:
Required For All Requests</t>
        </r>
      </text>
    </comment>
  </commentList>
</comments>
</file>

<file path=xl/comments3.xml><?xml version="1.0" encoding="utf-8"?>
<comments xmlns="http://schemas.openxmlformats.org/spreadsheetml/2006/main">
  <authors>
    <author>Matthew J Stelloh</author>
  </authors>
  <commentList>
    <comment ref="W4" authorId="0">
      <text>
        <r>
          <rPr>
            <b/>
            <sz val="9"/>
            <color indexed="81"/>
            <rFont val="Tahoma"/>
            <family val="2"/>
          </rPr>
          <t>Matthew J Stelloh:</t>
        </r>
        <r>
          <rPr>
            <sz val="9"/>
            <color indexed="81"/>
            <rFont val="Tahoma"/>
            <family val="2"/>
          </rPr>
          <t xml:space="preserve">
Only For Sensitive Supplier Types</t>
        </r>
      </text>
    </comment>
    <comment ref="W6" authorId="0">
      <text>
        <r>
          <rPr>
            <b/>
            <sz val="9"/>
            <color indexed="81"/>
            <rFont val="Tahoma"/>
            <family val="2"/>
          </rPr>
          <t>Matthew J Stelloh:</t>
        </r>
        <r>
          <rPr>
            <sz val="9"/>
            <color indexed="81"/>
            <rFont val="Tahoma"/>
            <family val="2"/>
          </rPr>
          <t xml:space="preserve">
Only For Utility Suppliers</t>
        </r>
      </text>
    </comment>
    <comment ref="W12" authorId="0">
      <text>
        <r>
          <rPr>
            <b/>
            <sz val="9"/>
            <color indexed="81"/>
            <rFont val="Tahoma"/>
            <family val="2"/>
          </rPr>
          <t>Matthew J Stelloh:</t>
        </r>
        <r>
          <rPr>
            <sz val="9"/>
            <color indexed="81"/>
            <rFont val="Tahoma"/>
            <family val="2"/>
          </rPr>
          <t xml:space="preserve">
Only For Subcontractor Suppliers</t>
        </r>
      </text>
    </comment>
  </commentList>
</comments>
</file>

<file path=xl/sharedStrings.xml><?xml version="1.0" encoding="utf-8"?>
<sst xmlns="http://schemas.openxmlformats.org/spreadsheetml/2006/main" count="2277" uniqueCount="1931">
  <si>
    <t>Building Efficiency</t>
  </si>
  <si>
    <t>Incorporated</t>
  </si>
  <si>
    <t>Not Incorporated</t>
  </si>
  <si>
    <t>Select One</t>
  </si>
  <si>
    <t>Indirect</t>
  </si>
  <si>
    <t>Government Facing Business Consultant</t>
  </si>
  <si>
    <t>Charity</t>
  </si>
  <si>
    <t>Customer</t>
  </si>
  <si>
    <t>Direct</t>
  </si>
  <si>
    <t>Employee</t>
  </si>
  <si>
    <t>Freight</t>
  </si>
  <si>
    <t>Inter-Company</t>
  </si>
  <si>
    <t>Landlord</t>
  </si>
  <si>
    <t>Sponsorship</t>
  </si>
  <si>
    <t>Do you understand that providing false information regarding this supplier or your relationship to this supplier may result in disciplinary action from JCI?</t>
  </si>
  <si>
    <t>Manager</t>
  </si>
  <si>
    <t>US Federal Tax ID</t>
  </si>
  <si>
    <t>Manager Name:</t>
  </si>
  <si>
    <t>Social Security Number</t>
  </si>
  <si>
    <t>Is the supplier owned by or managed by a friend or relative of yours or are you aware of this relationship with anyone at your branch or within your department?</t>
  </si>
  <si>
    <t>Incorporation Status:</t>
  </si>
  <si>
    <t>Canadian HST</t>
  </si>
  <si>
    <t>Email Address:</t>
  </si>
  <si>
    <t>Canada</t>
  </si>
  <si>
    <t>Controlled</t>
  </si>
  <si>
    <t>Directed</t>
  </si>
  <si>
    <t>Mexican RFC</t>
  </si>
  <si>
    <t>Regional Supplier Add / Change Form</t>
  </si>
  <si>
    <t>Please Use A New Form Each Time</t>
  </si>
  <si>
    <t>Form Completed By:</t>
  </si>
  <si>
    <t>Phone Number:</t>
  </si>
  <si>
    <t>Branch Number</t>
  </si>
  <si>
    <t>Headquarters</t>
  </si>
  <si>
    <t>AG</t>
  </si>
  <si>
    <t>Select All Actions That Apply</t>
  </si>
  <si>
    <t>Supplier Number:</t>
  </si>
  <si>
    <t>Description Of Change:</t>
  </si>
  <si>
    <t>Add New Supplier</t>
  </si>
  <si>
    <t>Reactivate Supplier</t>
  </si>
  <si>
    <t>Additional Address for Existing Supplier</t>
  </si>
  <si>
    <t>Inactivate Supplier</t>
  </si>
  <si>
    <t>Change Information on Existing Supplier</t>
  </si>
  <si>
    <t xml:space="preserve">Supply Chain Use Only:  </t>
  </si>
  <si>
    <t>Section 3:  Supplier Information</t>
  </si>
  <si>
    <t>Section 1:  General Information</t>
  </si>
  <si>
    <t>Section 2:  Additional Supplier Information</t>
  </si>
  <si>
    <t>Supplier Name:</t>
  </si>
  <si>
    <t>(No PO Boxes)</t>
  </si>
  <si>
    <t xml:space="preserve">City, State, Zip, Country:  </t>
  </si>
  <si>
    <t>Supplier Contact Name:</t>
  </si>
  <si>
    <t>Fax Number:</t>
  </si>
  <si>
    <t>Supplier Pay Site Address:</t>
  </si>
  <si>
    <t>AR Email Address:</t>
  </si>
  <si>
    <t>AR Phone Number:</t>
  </si>
  <si>
    <t>AR Contact Name:</t>
  </si>
  <si>
    <t>Tax Type:</t>
  </si>
  <si>
    <t>Supplier Type:</t>
  </si>
  <si>
    <t>Click on this link to access the "Commodity Code Web Tool"</t>
  </si>
  <si>
    <t>Please Email this completed form to your manager for their approval via email.  After you have their approval, forward their email approval and this completed form to the email address displayed at the top of this form.</t>
  </si>
  <si>
    <t>Manager Email:</t>
  </si>
  <si>
    <t>Please notify your supplier to go to http://www.johnsoncontrols.com/supplierdiversity/</t>
  </si>
  <si>
    <t>Is this supplier active in another database?</t>
  </si>
  <si>
    <t>Johnson Controls Inc.</t>
  </si>
  <si>
    <t>Agent / Sales Consultant</t>
  </si>
  <si>
    <t>Business Consultant / Professional Fees</t>
  </si>
  <si>
    <t>Customs Broker / Freight Forwarder</t>
  </si>
  <si>
    <t>Finanical / Leasing / Insurance</t>
  </si>
  <si>
    <t>Government Agency / Municipality</t>
  </si>
  <si>
    <t>Ship Owner Commission</t>
  </si>
  <si>
    <t>Sub-contractor / Service</t>
  </si>
  <si>
    <t>Union / Court Ordered</t>
  </si>
  <si>
    <t>Field Materials</t>
  </si>
  <si>
    <t>Utilities</t>
  </si>
  <si>
    <t>Brand Label</t>
  </si>
  <si>
    <t>AD</t>
  </si>
  <si>
    <t>Andorra</t>
  </si>
  <si>
    <t>AE</t>
  </si>
  <si>
    <t>United Arab Emirates</t>
  </si>
  <si>
    <t>AF</t>
  </si>
  <si>
    <t>Afghanistan</t>
  </si>
  <si>
    <t>Antigua and Barbuda</t>
  </si>
  <si>
    <t>AI</t>
  </si>
  <si>
    <t>Anguilla</t>
  </si>
  <si>
    <t>AL</t>
  </si>
  <si>
    <t>Albania</t>
  </si>
  <si>
    <t>AM</t>
  </si>
  <si>
    <t>Armenia</t>
  </si>
  <si>
    <t>AO</t>
  </si>
  <si>
    <t>Angola</t>
  </si>
  <si>
    <t>AQ</t>
  </si>
  <si>
    <t>Antarctica</t>
  </si>
  <si>
    <t>AR</t>
  </si>
  <si>
    <t>Argentina</t>
  </si>
  <si>
    <t>AS</t>
  </si>
  <si>
    <t>American Samoa</t>
  </si>
  <si>
    <t>AT</t>
  </si>
  <si>
    <t>Austria</t>
  </si>
  <si>
    <t>AU</t>
  </si>
  <si>
    <t>Australia</t>
  </si>
  <si>
    <t>AW</t>
  </si>
  <si>
    <t>Aruba</t>
  </si>
  <si>
    <t>AX</t>
  </si>
  <si>
    <t>Åland Islands</t>
  </si>
  <si>
    <t>AZ</t>
  </si>
  <si>
    <t>Azerbaijan</t>
  </si>
  <si>
    <t>BA</t>
  </si>
  <si>
    <t>Bosnia and Herzegovina</t>
  </si>
  <si>
    <t>BB</t>
  </si>
  <si>
    <t>Barbados</t>
  </si>
  <si>
    <t>BD</t>
  </si>
  <si>
    <t>Bangladesh</t>
  </si>
  <si>
    <t>BE</t>
  </si>
  <si>
    <t>Belgium</t>
  </si>
  <si>
    <t>BF</t>
  </si>
  <si>
    <t>Burkina Faso</t>
  </si>
  <si>
    <t>BG</t>
  </si>
  <si>
    <t>Bulgaria</t>
  </si>
  <si>
    <t>BH</t>
  </si>
  <si>
    <t>Bahrain</t>
  </si>
  <si>
    <t>BI</t>
  </si>
  <si>
    <t>Burundi</t>
  </si>
  <si>
    <t>BJ</t>
  </si>
  <si>
    <t>Benin</t>
  </si>
  <si>
    <t>BL</t>
  </si>
  <si>
    <t>Saint Barthélemy</t>
  </si>
  <si>
    <t>BM</t>
  </si>
  <si>
    <t>Bermuda</t>
  </si>
  <si>
    <t>BN</t>
  </si>
  <si>
    <t>Brunei Darussalam</t>
  </si>
  <si>
    <t>BO</t>
  </si>
  <si>
    <t>BQ</t>
  </si>
  <si>
    <t>Bonaire, Sint Eustatius and Saba</t>
  </si>
  <si>
    <t>BR</t>
  </si>
  <si>
    <t>Brazil</t>
  </si>
  <si>
    <t>BS</t>
  </si>
  <si>
    <t>Bahamas</t>
  </si>
  <si>
    <t>BT</t>
  </si>
  <si>
    <t>Bhutan</t>
  </si>
  <si>
    <t>BV</t>
  </si>
  <si>
    <t>Bouvet Island</t>
  </si>
  <si>
    <t>BW</t>
  </si>
  <si>
    <t>Botswana</t>
  </si>
  <si>
    <t>BY</t>
  </si>
  <si>
    <t>Belarus</t>
  </si>
  <si>
    <t>BZ</t>
  </si>
  <si>
    <t>Belize</t>
  </si>
  <si>
    <t>CA</t>
  </si>
  <si>
    <t>CC</t>
  </si>
  <si>
    <t>Cocos (Keeling) Islands</t>
  </si>
  <si>
    <t>CD</t>
  </si>
  <si>
    <t>Congo, the Democratic Republic of the</t>
  </si>
  <si>
    <t>CF</t>
  </si>
  <si>
    <t>Central African Republic</t>
  </si>
  <si>
    <t>CG</t>
  </si>
  <si>
    <t>Congo</t>
  </si>
  <si>
    <t>CH</t>
  </si>
  <si>
    <t>Switzerland</t>
  </si>
  <si>
    <t>CI</t>
  </si>
  <si>
    <t>Côte d'Ivoire</t>
  </si>
  <si>
    <t>CK</t>
  </si>
  <si>
    <t>Cook Islands</t>
  </si>
  <si>
    <t>CL</t>
  </si>
  <si>
    <t>Chile</t>
  </si>
  <si>
    <t>CM</t>
  </si>
  <si>
    <t>Cameroon</t>
  </si>
  <si>
    <t>CN</t>
  </si>
  <si>
    <t>China</t>
  </si>
  <si>
    <t>CO</t>
  </si>
  <si>
    <t>Colombia</t>
  </si>
  <si>
    <t>CR</t>
  </si>
  <si>
    <t>Costa Rica</t>
  </si>
  <si>
    <t>CU</t>
  </si>
  <si>
    <t>Cuba</t>
  </si>
  <si>
    <t>CV</t>
  </si>
  <si>
    <t>Cabo Verde</t>
  </si>
  <si>
    <t>CW</t>
  </si>
  <si>
    <t>Curaçao</t>
  </si>
  <si>
    <t>CX</t>
  </si>
  <si>
    <t>Christmas Island</t>
  </si>
  <si>
    <t>CY</t>
  </si>
  <si>
    <t>Cyprus</t>
  </si>
  <si>
    <t>CZ</t>
  </si>
  <si>
    <t>Czech Republic</t>
  </si>
  <si>
    <t>DE</t>
  </si>
  <si>
    <t>Germany</t>
  </si>
  <si>
    <t>DJ</t>
  </si>
  <si>
    <t>Djibouti</t>
  </si>
  <si>
    <t>DK</t>
  </si>
  <si>
    <t>Denmark</t>
  </si>
  <si>
    <t>DM</t>
  </si>
  <si>
    <t>Dominica</t>
  </si>
  <si>
    <t>DO</t>
  </si>
  <si>
    <t>Dominican Republic</t>
  </si>
  <si>
    <t>DZ</t>
  </si>
  <si>
    <t>Algeria</t>
  </si>
  <si>
    <t>EC</t>
  </si>
  <si>
    <t>Ecuador</t>
  </si>
  <si>
    <t>EE</t>
  </si>
  <si>
    <t>Estonia</t>
  </si>
  <si>
    <t>EG</t>
  </si>
  <si>
    <t>Egypt</t>
  </si>
  <si>
    <t>EH</t>
  </si>
  <si>
    <t>Western Sahara</t>
  </si>
  <si>
    <t>ER</t>
  </si>
  <si>
    <t>Eritrea</t>
  </si>
  <si>
    <t>ES</t>
  </si>
  <si>
    <t>Spain</t>
  </si>
  <si>
    <t>ET</t>
  </si>
  <si>
    <t>Ethiopia</t>
  </si>
  <si>
    <t>FI</t>
  </si>
  <si>
    <t>Finland</t>
  </si>
  <si>
    <t>FJ</t>
  </si>
  <si>
    <t>Fiji</t>
  </si>
  <si>
    <t>FK</t>
  </si>
  <si>
    <t>FM</t>
  </si>
  <si>
    <t>Micronesia, Federated States of</t>
  </si>
  <si>
    <t>FO</t>
  </si>
  <si>
    <t>Faroe Islands</t>
  </si>
  <si>
    <t>FR</t>
  </si>
  <si>
    <t>France</t>
  </si>
  <si>
    <t>GA</t>
  </si>
  <si>
    <t>Gabon</t>
  </si>
  <si>
    <t>GB</t>
  </si>
  <si>
    <t>United Kingdom</t>
  </si>
  <si>
    <t>GD</t>
  </si>
  <si>
    <t>Grenada</t>
  </si>
  <si>
    <t>GE</t>
  </si>
  <si>
    <t>Georgia</t>
  </si>
  <si>
    <t>GF</t>
  </si>
  <si>
    <t>French Guiana</t>
  </si>
  <si>
    <t>GG</t>
  </si>
  <si>
    <t>Guernsey</t>
  </si>
  <si>
    <t>GH</t>
  </si>
  <si>
    <t>Ghana</t>
  </si>
  <si>
    <t>GI</t>
  </si>
  <si>
    <t>Gibraltar</t>
  </si>
  <si>
    <t>GL</t>
  </si>
  <si>
    <t>Greenland</t>
  </si>
  <si>
    <t>GM</t>
  </si>
  <si>
    <t>Gambia</t>
  </si>
  <si>
    <t>GN</t>
  </si>
  <si>
    <t>Guinea</t>
  </si>
  <si>
    <t>GP</t>
  </si>
  <si>
    <t>Guadeloupe</t>
  </si>
  <si>
    <t>GQ</t>
  </si>
  <si>
    <t>Equatorial Guinea</t>
  </si>
  <si>
    <t>GR</t>
  </si>
  <si>
    <t>Greece</t>
  </si>
  <si>
    <t>GS</t>
  </si>
  <si>
    <t>South Georgia and the South Sandwich Islands</t>
  </si>
  <si>
    <t>GT</t>
  </si>
  <si>
    <t>Guatemala</t>
  </si>
  <si>
    <t>GU</t>
  </si>
  <si>
    <t>Guam</t>
  </si>
  <si>
    <t>GW</t>
  </si>
  <si>
    <t>Guinea-Bissau</t>
  </si>
  <si>
    <t>GY</t>
  </si>
  <si>
    <t>Guyana</t>
  </si>
  <si>
    <t>HK</t>
  </si>
  <si>
    <t>Hong Kong</t>
  </si>
  <si>
    <t>HM</t>
  </si>
  <si>
    <t>Heard Island and McDonald Islands</t>
  </si>
  <si>
    <t>HN</t>
  </si>
  <si>
    <t>Honduras</t>
  </si>
  <si>
    <t>HR</t>
  </si>
  <si>
    <t>Croatia</t>
  </si>
  <si>
    <t>HT</t>
  </si>
  <si>
    <t>Haiti</t>
  </si>
  <si>
    <t>HU</t>
  </si>
  <si>
    <t>Hungary</t>
  </si>
  <si>
    <t>ID</t>
  </si>
  <si>
    <t>Indonesia</t>
  </si>
  <si>
    <t>IE</t>
  </si>
  <si>
    <t>Ireland</t>
  </si>
  <si>
    <t>IL</t>
  </si>
  <si>
    <t>Israel</t>
  </si>
  <si>
    <t>IM</t>
  </si>
  <si>
    <t>Isle of Man</t>
  </si>
  <si>
    <t>IN</t>
  </si>
  <si>
    <t>India</t>
  </si>
  <si>
    <t>IO</t>
  </si>
  <si>
    <t>British Indian Ocean Territory</t>
  </si>
  <si>
    <t>IQ</t>
  </si>
  <si>
    <t>Iraq</t>
  </si>
  <si>
    <t>IR</t>
  </si>
  <si>
    <t>IS</t>
  </si>
  <si>
    <t>Iceland</t>
  </si>
  <si>
    <t>IT</t>
  </si>
  <si>
    <t>Italy</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</si>
  <si>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</si>
  <si>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</si>
  <si>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</si>
  <si>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</si>
  <si>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</si>
  <si>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</si>
  <si>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</si>
  <si>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</si>
  <si>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</si>
  <si>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</si>
  <si>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</si>
  <si>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</si>
  <si>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</si>
  <si>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</si>
  <si>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</si>
  <si>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</si>
  <si>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</si>
  <si>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</si>
  <si>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</si>
  <si>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</si>
  <si>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KP</t>
  </si>
  <si>
    <t>KR</t>
  </si>
  <si>
    <t>KW</t>
  </si>
  <si>
    <t>Kuwait</t>
  </si>
  <si>
    <t>KY</t>
  </si>
  <si>
    <t>Cayman Islands</t>
  </si>
  <si>
    <t>KZ</t>
  </si>
  <si>
    <t>Kazakhstan</t>
  </si>
  <si>
    <t>LA</t>
  </si>
  <si>
    <t>LB</t>
  </si>
  <si>
    <t>Lebanon</t>
  </si>
  <si>
    <t>LC</t>
  </si>
  <si>
    <t>Saint Lucia</t>
  </si>
  <si>
    <t>LI</t>
  </si>
  <si>
    <t>Liechtenstein</t>
  </si>
  <si>
    <t>LK</t>
  </si>
  <si>
    <t>Sri Lanka</t>
  </si>
  <si>
    <t>LR</t>
  </si>
  <si>
    <t>Liberia</t>
  </si>
  <si>
    <t>LS</t>
  </si>
  <si>
    <t>Lesotho</t>
  </si>
  <si>
    <t>LT</t>
  </si>
  <si>
    <t>Lithuania</t>
  </si>
  <si>
    <t>LU</t>
  </si>
  <si>
    <t>Luxembourg</t>
  </si>
  <si>
    <t>LV</t>
  </si>
  <si>
    <t>Latvia</t>
  </si>
  <si>
    <t>LY</t>
  </si>
  <si>
    <t>Libya</t>
  </si>
  <si>
    <t>MA</t>
  </si>
  <si>
    <t>Morocco</t>
  </si>
  <si>
    <t>MC</t>
  </si>
  <si>
    <t>Monaco</t>
  </si>
  <si>
    <t>MD</t>
  </si>
  <si>
    <t>ME</t>
  </si>
  <si>
    <t>Montenegro</t>
  </si>
  <si>
    <t>MF</t>
  </si>
  <si>
    <t>Saint Martin (French part)</t>
  </si>
  <si>
    <t>MG</t>
  </si>
  <si>
    <t>Madagascar</t>
  </si>
  <si>
    <t>MH</t>
  </si>
  <si>
    <t>Marshall Islands</t>
  </si>
  <si>
    <t>MK</t>
  </si>
  <si>
    <t>ML</t>
  </si>
  <si>
    <t>Mali</t>
  </si>
  <si>
    <t>MM</t>
  </si>
  <si>
    <t>Myanmar</t>
  </si>
  <si>
    <t>MN</t>
  </si>
  <si>
    <t>Mongolia</t>
  </si>
  <si>
    <t>MO</t>
  </si>
  <si>
    <t>Macao</t>
  </si>
  <si>
    <t>MP</t>
  </si>
  <si>
    <t>Northern Mariana Islands</t>
  </si>
  <si>
    <t>MQ</t>
  </si>
  <si>
    <t>Martinique</t>
  </si>
  <si>
    <t>MR</t>
  </si>
  <si>
    <t>Mauritania</t>
  </si>
  <si>
    <t>MS</t>
  </si>
  <si>
    <t>Montserrat</t>
  </si>
  <si>
    <t>MT</t>
  </si>
  <si>
    <t>Malta</t>
  </si>
  <si>
    <t>MU</t>
  </si>
  <si>
    <t>Mauritius</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</si>
  <si>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</si>
  <si>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</si>
  <si>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</si>
  <si>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</si>
  <si>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</si>
  <si>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</si>
  <si>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</si>
  <si>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</si>
  <si>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</si>
  <si>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</si>
  <si>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</si>
  <si>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</si>
  <si>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</si>
  <si>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</si>
  <si>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</si>
  <si>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</si>
  <si>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</si>
  <si>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</si>
  <si>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</si>
  <si>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</si>
  <si>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</si>
  <si>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</si>
  <si>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NL</t>
  </si>
  <si>
    <t>Netherlands</t>
  </si>
  <si>
    <t>NO</t>
  </si>
  <si>
    <t>Norway</t>
  </si>
  <si>
    <t>NP</t>
  </si>
  <si>
    <t>Nepal</t>
  </si>
  <si>
    <t>NR</t>
  </si>
  <si>
    <t>Nauru</t>
  </si>
  <si>
    <t>NU</t>
  </si>
  <si>
    <t>Niue</t>
  </si>
  <si>
    <t>NZ</t>
  </si>
  <si>
    <t>New Zealand</t>
  </si>
  <si>
    <t>OM</t>
  </si>
  <si>
    <t>Oman</t>
  </si>
  <si>
    <t>PA</t>
  </si>
  <si>
    <t>Panama</t>
  </si>
  <si>
    <t>PE</t>
  </si>
  <si>
    <t>Peru</t>
  </si>
  <si>
    <t>PF</t>
  </si>
  <si>
    <t>French Polynesia</t>
  </si>
  <si>
    <t>PG</t>
  </si>
  <si>
    <t>Papua New Guinea</t>
  </si>
  <si>
    <t>PH</t>
  </si>
  <si>
    <t>Philippines</t>
  </si>
  <si>
    <t>PK</t>
  </si>
  <si>
    <t>Pakistan</t>
  </si>
  <si>
    <t>PL</t>
  </si>
  <si>
    <t>Poland</t>
  </si>
  <si>
    <t>PM</t>
  </si>
  <si>
    <t>Saint Pierre and Miquelon</t>
  </si>
  <si>
    <t>PN</t>
  </si>
  <si>
    <t>Pitcairn</t>
  </si>
  <si>
    <t>PR</t>
  </si>
  <si>
    <t>Puerto Rico</t>
  </si>
  <si>
    <t>PS</t>
  </si>
  <si>
    <t>PT</t>
  </si>
  <si>
    <t>Portugal</t>
  </si>
  <si>
    <t>PW</t>
  </si>
  <si>
    <t>Palau</t>
  </si>
  <si>
    <t>PY</t>
  </si>
  <si>
    <t>Paraguay</t>
  </si>
  <si>
    <t>QA</t>
  </si>
  <si>
    <t>Qatar</t>
  </si>
  <si>
    <t>RE</t>
  </si>
  <si>
    <t>Réunion</t>
  </si>
  <si>
    <t>RO</t>
  </si>
  <si>
    <t>Romania</t>
  </si>
  <si>
    <t>RS</t>
  </si>
  <si>
    <t>Serbia</t>
  </si>
  <si>
    <t>RU</t>
  </si>
  <si>
    <t>RW</t>
  </si>
  <si>
    <t>Rwanda</t>
  </si>
  <si>
    <t>SA</t>
  </si>
  <si>
    <t>Saudi Arabia</t>
  </si>
  <si>
    <t>SB</t>
  </si>
  <si>
    <t>Solomon Islands</t>
  </si>
  <si>
    <t>SC</t>
  </si>
  <si>
    <t>Seychelles</t>
  </si>
  <si>
    <t>SD</t>
  </si>
  <si>
    <t>Sudan</t>
  </si>
  <si>
    <t>SE</t>
  </si>
  <si>
    <t>Sweden</t>
  </si>
  <si>
    <t>SG</t>
  </si>
  <si>
    <t>Singapore</t>
  </si>
  <si>
    <t>SH</t>
  </si>
  <si>
    <t>Saint Helena, Ascension and Tristan da Cunha</t>
  </si>
  <si>
    <t>SI</t>
  </si>
  <si>
    <t>Slovenia</t>
  </si>
  <si>
    <t>SJ</t>
  </si>
  <si>
    <t>Svalbard and Jan Mayen</t>
  </si>
  <si>
    <t>SK</t>
  </si>
  <si>
    <t>Slovakia</t>
  </si>
  <si>
    <t>SL</t>
  </si>
  <si>
    <t>Sierra Leone</t>
  </si>
  <si>
    <t>SM</t>
  </si>
  <si>
    <t>San Marino</t>
  </si>
  <si>
    <t>SN</t>
  </si>
  <si>
    <t>Senegal</t>
  </si>
  <si>
    <t>SO</t>
  </si>
  <si>
    <t>Somalia</t>
  </si>
  <si>
    <t>SR</t>
  </si>
  <si>
    <t>Suriname</t>
  </si>
  <si>
    <t>SS</t>
  </si>
  <si>
    <t>South Sudan</t>
  </si>
  <si>
    <t>ST</t>
  </si>
  <si>
    <t>Sao Tome and Principe</t>
  </si>
  <si>
    <t>SV</t>
  </si>
  <si>
    <t>El Salvador</t>
  </si>
  <si>
    <t>SX</t>
  </si>
  <si>
    <t>Sint Maarten (Dutch part)</t>
  </si>
  <si>
    <t>SY</t>
  </si>
  <si>
    <t>Syrian Arab Republic</t>
  </si>
  <si>
    <t>SZ</t>
  </si>
  <si>
    <t>Swaziland</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</si>
  <si>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</si>
  <si>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</si>
  <si>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</si>
  <si>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</si>
  <si>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</si>
  <si>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</si>
  <si>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</si>
  <si>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</si>
  <si>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</si>
  <si>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</si>
  <si>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</si>
  <si>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</si>
  <si>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</si>
  <si>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</si>
  <si>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</si>
  <si>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</si>
  <si>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</si>
  <si>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</si>
  <si>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</si>
  <si>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</si>
  <si>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</si>
  <si>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</si>
  <si>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TR</t>
  </si>
  <si>
    <t>Turkey</t>
  </si>
  <si>
    <t>TT</t>
  </si>
  <si>
    <t>Trinidad and Tobago</t>
  </si>
  <si>
    <t>TV</t>
  </si>
  <si>
    <t>Tuvalu</t>
  </si>
  <si>
    <t>TW</t>
  </si>
  <si>
    <t>TZ</t>
  </si>
  <si>
    <t>UA</t>
  </si>
  <si>
    <t>Ukraine</t>
  </si>
  <si>
    <t>UG</t>
  </si>
  <si>
    <t>Uganda</t>
  </si>
  <si>
    <t>UM</t>
  </si>
  <si>
    <t>United States Minor Outlying Islands</t>
  </si>
  <si>
    <t>US</t>
  </si>
  <si>
    <t>United States</t>
  </si>
  <si>
    <t>UY</t>
  </si>
  <si>
    <t>Uruguay</t>
  </si>
  <si>
    <t>UZ</t>
  </si>
  <si>
    <t>Uzbekistan</t>
  </si>
  <si>
    <t>VA</t>
  </si>
  <si>
    <t>Holy See (Vatican City State)</t>
  </si>
  <si>
    <t>VC</t>
  </si>
  <si>
    <t>Saint Vincent and the Grenadines</t>
  </si>
  <si>
    <t>VE</t>
  </si>
  <si>
    <t>VG</t>
  </si>
  <si>
    <t>Virgin Islands, British</t>
  </si>
  <si>
    <t>VI</t>
  </si>
  <si>
    <t>Virgin Islands, U.S.</t>
  </si>
  <si>
    <t>VN</t>
  </si>
  <si>
    <t>Viet Nam</t>
  </si>
  <si>
    <t>VU</t>
  </si>
  <si>
    <t>Vanuatu</t>
  </si>
  <si>
    <t>WF</t>
  </si>
  <si>
    <t>Wallis and Futuna</t>
  </si>
  <si>
    <t>WS</t>
  </si>
  <si>
    <t>Samoa</t>
  </si>
  <si>
    <t>YE</t>
  </si>
  <si>
    <t>Yemen</t>
  </si>
  <si>
    <t>YT</t>
  </si>
  <si>
    <t>Mayotte</t>
  </si>
  <si>
    <t>ZA</t>
  </si>
  <si>
    <t>South Africa</t>
  </si>
  <si>
    <t>ZM</t>
  </si>
  <si>
    <t>Zambia</t>
  </si>
  <si>
    <t>ZW</t>
  </si>
  <si>
    <t>Zimbabwe</t>
  </si>
  <si>
    <t>Venezuela</t>
  </si>
  <si>
    <t>Tanzania</t>
  </si>
  <si>
    <t>Taiwan</t>
  </si>
  <si>
    <t>Palestine</t>
  </si>
  <si>
    <t>Russia</t>
  </si>
  <si>
    <t>Macedonia</t>
  </si>
  <si>
    <t>Moldova</t>
  </si>
  <si>
    <t>Laos</t>
  </si>
  <si>
    <t>North Korea</t>
  </si>
  <si>
    <t>South Korea</t>
  </si>
  <si>
    <t>Iran</t>
  </si>
  <si>
    <t>Falkland Islands</t>
  </si>
  <si>
    <t>Bolivia</t>
  </si>
  <si>
    <t>AR Fax Number:</t>
  </si>
  <si>
    <t>Purchase Site Address:</t>
  </si>
  <si>
    <t>Diverse Supplier?</t>
  </si>
  <si>
    <t>Item / Service Desc:</t>
  </si>
  <si>
    <t>Incomplete forms will be returned to the Requester. If the status bar is red, please follow the error instructions until a green light is received.</t>
  </si>
  <si>
    <t>Requester Name:</t>
  </si>
  <si>
    <t>Requester Type:</t>
  </si>
  <si>
    <t>Section 5 - Requester / Manager Information</t>
  </si>
  <si>
    <t>Requester</t>
  </si>
  <si>
    <t>To Be Answered By The Requester &amp; Requester's Manager</t>
  </si>
  <si>
    <t>Requester Email:</t>
  </si>
  <si>
    <t>SP Headquarters</t>
  </si>
  <si>
    <t>Durango</t>
  </si>
  <si>
    <t>Norman</t>
  </si>
  <si>
    <t>Wichita</t>
  </si>
  <si>
    <t>Waynesboro</t>
  </si>
  <si>
    <t>Yes</t>
  </si>
  <si>
    <t>Tax ID / VAT ID:</t>
  </si>
  <si>
    <t>No</t>
  </si>
  <si>
    <t>Commodity Category:</t>
  </si>
  <si>
    <t>EFT Currency Code:</t>
  </si>
  <si>
    <t>AED</t>
  </si>
  <si>
    <t>AFN</t>
  </si>
  <si>
    <t>ALL</t>
  </si>
  <si>
    <t>AMD</t>
  </si>
  <si>
    <t>ANG</t>
  </si>
  <si>
    <t>AOA</t>
  </si>
  <si>
    <t>ARS</t>
  </si>
  <si>
    <t>AUD</t>
  </si>
  <si>
    <t>AWG</t>
  </si>
  <si>
    <t>AZN</t>
  </si>
  <si>
    <t>BAM</t>
  </si>
  <si>
    <t>BBD</t>
  </si>
  <si>
    <t>BDT</t>
  </si>
  <si>
    <t>BGN</t>
  </si>
  <si>
    <t>BHD</t>
  </si>
  <si>
    <t>BIF</t>
  </si>
  <si>
    <t>BMD</t>
  </si>
  <si>
    <t>BND</t>
  </si>
  <si>
    <t>BOB</t>
  </si>
  <si>
    <t>Boliviano</t>
  </si>
  <si>
    <t>BRL</t>
  </si>
  <si>
    <t>BSD</t>
  </si>
  <si>
    <t>BTN</t>
  </si>
  <si>
    <t>BWP</t>
  </si>
  <si>
    <t>BYR</t>
  </si>
  <si>
    <t>BZD</t>
  </si>
  <si>
    <t>CAD</t>
  </si>
  <si>
    <t>CDF</t>
  </si>
  <si>
    <t>CHF</t>
  </si>
  <si>
    <t>CLP</t>
  </si>
  <si>
    <t>CNY</t>
  </si>
  <si>
    <t>COP</t>
  </si>
  <si>
    <t>CRC</t>
  </si>
  <si>
    <t>CUC</t>
  </si>
  <si>
    <t>CUP</t>
  </si>
  <si>
    <t>CVE</t>
  </si>
  <si>
    <t>CZK</t>
  </si>
  <si>
    <t>DJF</t>
  </si>
  <si>
    <t>DKK</t>
  </si>
  <si>
    <t>DOP</t>
  </si>
  <si>
    <t>DZD</t>
  </si>
  <si>
    <t>EGP</t>
  </si>
  <si>
    <t>ERN</t>
  </si>
  <si>
    <t>ETB</t>
  </si>
  <si>
    <t>EUR</t>
  </si>
  <si>
    <t>Euro</t>
  </si>
  <si>
    <t>FJD</t>
  </si>
  <si>
    <t>FKP</t>
  </si>
  <si>
    <t>GBP</t>
  </si>
  <si>
    <t>GEL</t>
  </si>
  <si>
    <t>GHS</t>
  </si>
  <si>
    <t>GIP</t>
  </si>
  <si>
    <t>GMD</t>
  </si>
  <si>
    <t>GNF</t>
  </si>
  <si>
    <t>GTQ</t>
  </si>
  <si>
    <t>GYD</t>
  </si>
  <si>
    <t>HKD</t>
  </si>
  <si>
    <t>HNL</t>
  </si>
  <si>
    <t>HRK</t>
  </si>
  <si>
    <t>HTG</t>
  </si>
  <si>
    <t>HUF</t>
  </si>
  <si>
    <t>IDR</t>
  </si>
  <si>
    <t>ILS</t>
  </si>
  <si>
    <t>INR</t>
  </si>
  <si>
    <t>IQD</t>
  </si>
  <si>
    <t>IRR</t>
  </si>
  <si>
    <t>ISK</t>
  </si>
  <si>
    <t>JMD</t>
  </si>
  <si>
    <t>JOD</t>
  </si>
  <si>
    <t>JPY</t>
  </si>
  <si>
    <t>KES</t>
  </si>
  <si>
    <t>KGS</t>
  </si>
  <si>
    <t>KHR</t>
  </si>
  <si>
    <t>KMF</t>
  </si>
  <si>
    <t>KPW</t>
  </si>
  <si>
    <t>KRW</t>
  </si>
  <si>
    <t>KWD</t>
  </si>
  <si>
    <t>KYD</t>
  </si>
  <si>
    <t>KZT</t>
  </si>
  <si>
    <t>LAK</t>
  </si>
  <si>
    <t>LBP</t>
  </si>
  <si>
    <t>LKR</t>
  </si>
  <si>
    <t>LRD</t>
  </si>
  <si>
    <t>LSL</t>
  </si>
  <si>
    <t>LTL</t>
  </si>
  <si>
    <t>LYD</t>
  </si>
  <si>
    <t>MAD</t>
  </si>
  <si>
    <t>MDL</t>
  </si>
  <si>
    <t>MGA</t>
  </si>
  <si>
    <t>MKD</t>
  </si>
  <si>
    <t>MMK</t>
  </si>
  <si>
    <t>MNT</t>
  </si>
  <si>
    <t>MOP</t>
  </si>
  <si>
    <t>MRO</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</si>
  <si>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</si>
  <si>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</si>
  <si>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</si>
  <si>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</si>
  <si>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</si>
  <si>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</si>
  <si>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</si>
  <si>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</si>
  <si>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</si>
  <si>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</si>
  <si>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</si>
  <si>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</si>
  <si>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</si>
  <si>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</si>
  <si>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</si>
  <si>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</si>
  <si>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</si>
  <si>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</si>
  <si>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</si>
  <si>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</si>
  <si>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</si>
  <si>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</si>
  <si>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</si>
  <si>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</si>
  <si>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</si>
  <si>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</si>
  <si>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</si>
  <si>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</si>
  <si>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</si>
  <si>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</si>
  <si>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</si>
  <si>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</si>
  <si>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</si>
  <si>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</si>
  <si>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SRD</t>
  </si>
  <si>
    <t>SSP</t>
  </si>
  <si>
    <t>STD</t>
  </si>
  <si>
    <t>SYP</t>
  </si>
  <si>
    <t>SZL</t>
  </si>
  <si>
    <t>THB</t>
  </si>
  <si>
    <t>TJS</t>
  </si>
  <si>
    <t>TMT</t>
  </si>
  <si>
    <t>TND</t>
  </si>
  <si>
    <t>TOP</t>
  </si>
  <si>
    <t>TRY</t>
  </si>
  <si>
    <t>TTD</t>
  </si>
  <si>
    <t>TWD</t>
  </si>
  <si>
    <t>TZS</t>
  </si>
  <si>
    <t>UAH</t>
  </si>
  <si>
    <t>UGX</t>
  </si>
  <si>
    <t>USD</t>
  </si>
  <si>
    <t>UYU</t>
  </si>
  <si>
    <t>UZS</t>
  </si>
  <si>
    <t>VEF</t>
  </si>
  <si>
    <t>VND</t>
  </si>
  <si>
    <t>VUV</t>
  </si>
  <si>
    <t>WST</t>
  </si>
  <si>
    <t>XAF</t>
  </si>
  <si>
    <t>XCD</t>
  </si>
  <si>
    <t>XOF</t>
  </si>
  <si>
    <t>XPF</t>
  </si>
  <si>
    <t>XSU</t>
  </si>
  <si>
    <t>YER</t>
  </si>
  <si>
    <t>ZAR</t>
  </si>
  <si>
    <t>ZMW</t>
  </si>
  <si>
    <t>Armenian Dram</t>
  </si>
  <si>
    <t>Netherlands Antillean Guilder</t>
  </si>
  <si>
    <t>Argentine Peso</t>
  </si>
  <si>
    <t>Australian Dollar</t>
  </si>
  <si>
    <t>Aruban Florin</t>
  </si>
  <si>
    <t>Barbados Dollar</t>
  </si>
  <si>
    <t>Bulgarian Lev</t>
  </si>
  <si>
    <t>Bahraini Dinar</t>
  </si>
  <si>
    <t>Bermudian Dollar</t>
  </si>
  <si>
    <t>Brunei Dollar</t>
  </si>
  <si>
    <t>Brazilian Real</t>
  </si>
  <si>
    <t>Bahamian Dollar</t>
  </si>
  <si>
    <t>Belize Dollar</t>
  </si>
  <si>
    <t>Canadian Dollar</t>
  </si>
  <si>
    <t>Congolese Franc</t>
  </si>
  <si>
    <t>Swiss Franc</t>
  </si>
  <si>
    <t>Chilean Peso</t>
  </si>
  <si>
    <t>UAE Dirham</t>
  </si>
  <si>
    <t>Afghani</t>
  </si>
  <si>
    <t>Lek</t>
  </si>
  <si>
    <t>Kwanza</t>
  </si>
  <si>
    <t>Azerbaijanian Manat</t>
  </si>
  <si>
    <t>Convertible Mark</t>
  </si>
  <si>
    <t>Taka</t>
  </si>
  <si>
    <t>Burundi Franc</t>
  </si>
  <si>
    <t>Ngultrum</t>
  </si>
  <si>
    <t>Pula</t>
  </si>
  <si>
    <t>Belarussian Ruble</t>
  </si>
  <si>
    <t>Yuan Renminbi</t>
  </si>
  <si>
    <t>Colombian Peso</t>
  </si>
  <si>
    <t>Costa Rican Colon</t>
  </si>
  <si>
    <t>Peso Convertible</t>
  </si>
  <si>
    <t>Cuban Peso</t>
  </si>
  <si>
    <t>Cabo Verde Escudo</t>
  </si>
  <si>
    <t>Czech Koruna</t>
  </si>
  <si>
    <t>Djibouti Franc</t>
  </si>
  <si>
    <t>Danish Krone</t>
  </si>
  <si>
    <t>Dominican Peso</t>
  </si>
  <si>
    <t>Algerian Dinar</t>
  </si>
  <si>
    <t>Egyptian Pound</t>
  </si>
  <si>
    <t>Nakfa</t>
  </si>
  <si>
    <t>Ethiopian Birr</t>
  </si>
  <si>
    <t>Fiji Dollar</t>
  </si>
  <si>
    <t>Falkland Islands Pound</t>
  </si>
  <si>
    <t>Pound Sterling</t>
  </si>
  <si>
    <t>Lari</t>
  </si>
  <si>
    <t>Ghana Cedi</t>
  </si>
  <si>
    <t>Gibraltar Pound</t>
  </si>
  <si>
    <t>Dalasi</t>
  </si>
  <si>
    <t>Guinea Franc</t>
  </si>
  <si>
    <t>Quetzal</t>
  </si>
  <si>
    <t>Guyana Dollar</t>
  </si>
  <si>
    <t>Hong Kong Dollar</t>
  </si>
  <si>
    <t>Lempira</t>
  </si>
  <si>
    <t>Croatian Kuna</t>
  </si>
  <si>
    <t>Gourde</t>
  </si>
  <si>
    <t>Forint</t>
  </si>
  <si>
    <t>Rupiah</t>
  </si>
  <si>
    <t>New Israeli Sheqel</t>
  </si>
  <si>
    <t>Indian Rupee</t>
  </si>
  <si>
    <t>Iraqi Dinar</t>
  </si>
  <si>
    <t>Iranian Rial</t>
  </si>
  <si>
    <t>Iceland Krona</t>
  </si>
  <si>
    <t>Jamaican Dollar</t>
  </si>
  <si>
    <t>Jordanian Dinar</t>
  </si>
  <si>
    <t>Yen</t>
  </si>
  <si>
    <t>Kenyan Shilling</t>
  </si>
  <si>
    <t>Som</t>
  </si>
  <si>
    <t>Riel</t>
  </si>
  <si>
    <t>Comoro Franc</t>
  </si>
  <si>
    <t>North Korean Won</t>
  </si>
  <si>
    <t>Won</t>
  </si>
  <si>
    <t>Kuwaiti Dinar</t>
  </si>
  <si>
    <t>Cayman Islands Dollar</t>
  </si>
  <si>
    <t>Tenge</t>
  </si>
  <si>
    <t>Kip</t>
  </si>
  <si>
    <t>Lebanese Pound</t>
  </si>
  <si>
    <t>Sri Lanka Rupee</t>
  </si>
  <si>
    <t>Liberian Dollar</t>
  </si>
  <si>
    <t>Loti</t>
  </si>
  <si>
    <t>Lithuanian Litas</t>
  </si>
  <si>
    <t>Libyan Dinar</t>
  </si>
  <si>
    <t>Moroccan Dirham</t>
  </si>
  <si>
    <t>Moldovan Leu</t>
  </si>
  <si>
    <t>Malagasy Ariary</t>
  </si>
  <si>
    <t>Denar</t>
  </si>
  <si>
    <t>Kyat</t>
  </si>
  <si>
    <t>Tugrik</t>
  </si>
  <si>
    <t>Pataca</t>
  </si>
  <si>
    <t>Ouguiya</t>
  </si>
  <si>
    <t>Mauritius Rupee</t>
  </si>
  <si>
    <t>Rufiyaa</t>
  </si>
  <si>
    <t>Kwacha</t>
  </si>
  <si>
    <t>Mexican Peso</t>
  </si>
  <si>
    <t>Malaysian Ringgit</t>
  </si>
  <si>
    <t>Mozambique Metical</t>
  </si>
  <si>
    <t>Namibia Dollar</t>
  </si>
  <si>
    <t>Naira</t>
  </si>
  <si>
    <t>Cordoba Oro</t>
  </si>
  <si>
    <t>Norwegian Krone</t>
  </si>
  <si>
    <t>Nepalese Rupee</t>
  </si>
  <si>
    <t>New Zealand Dollar</t>
  </si>
  <si>
    <t>Rial Omani</t>
  </si>
  <si>
    <t>Balboa</t>
  </si>
  <si>
    <t>Nuevo Sol</t>
  </si>
  <si>
    <t>Kina</t>
  </si>
  <si>
    <t>Philippine Peso</t>
  </si>
  <si>
    <t>Pakistan Rupee</t>
  </si>
  <si>
    <t>Zloty</t>
  </si>
  <si>
    <t>Guarani</t>
  </si>
  <si>
    <t>Qatari Rial</t>
  </si>
  <si>
    <t>New Romanian Leu</t>
  </si>
  <si>
    <t>Serbian Dinar</t>
  </si>
  <si>
    <t>Russian Ruble</t>
  </si>
  <si>
    <t>Rwanda Franc</t>
  </si>
  <si>
    <t>Saudi Riyal</t>
  </si>
  <si>
    <t>Solomon Islands Dollar</t>
  </si>
  <si>
    <t>Seychelles Rupee</t>
  </si>
  <si>
    <t>Sudanese Pound</t>
  </si>
  <si>
    <t>Swedish Krona</t>
  </si>
  <si>
    <t>Singapore Dollar</t>
  </si>
  <si>
    <t>Saint Helena Pound</t>
  </si>
  <si>
    <t>Leone</t>
  </si>
  <si>
    <t>Somali Shilling</t>
  </si>
  <si>
    <t>Surinam Dollar</t>
  </si>
  <si>
    <t>South Sudanese Pound</t>
  </si>
  <si>
    <t>Dobra</t>
  </si>
  <si>
    <t>El Salvador Colon</t>
  </si>
  <si>
    <t>SVC</t>
  </si>
  <si>
    <t>Syrian Pound</t>
  </si>
  <si>
    <t>Lilangeni</t>
  </si>
  <si>
    <t>Baht</t>
  </si>
  <si>
    <t>Somoni</t>
  </si>
  <si>
    <t>Turkmenistan New Manat</t>
  </si>
  <si>
    <t>Tunisian Dinar</t>
  </si>
  <si>
    <t>Pa’anga</t>
  </si>
  <si>
    <t>Turkish Lira</t>
  </si>
  <si>
    <t>Trinidad and Tobago Dollar</t>
  </si>
  <si>
    <t>New Taiwan Dollar</t>
  </si>
  <si>
    <t>Tanzanian Shilling</t>
  </si>
  <si>
    <t>Hryvnia</t>
  </si>
  <si>
    <t>Uganda Shilling</t>
  </si>
  <si>
    <t>US Dollar</t>
  </si>
  <si>
    <t>Peso Uruguayo</t>
  </si>
  <si>
    <t>Uzbekistan Sum</t>
  </si>
  <si>
    <t>Bolivar</t>
  </si>
  <si>
    <t>Dong</t>
  </si>
  <si>
    <t>Vatu</t>
  </si>
  <si>
    <t>Tala</t>
  </si>
  <si>
    <t>CFA Franc BEAC</t>
  </si>
  <si>
    <t>East Caribbean Dollar</t>
  </si>
  <si>
    <t>CFA Franc BCEAO</t>
  </si>
  <si>
    <t>CFP Franc</t>
  </si>
  <si>
    <t>Sucre</t>
  </si>
  <si>
    <t>Yemeni Rial</t>
  </si>
  <si>
    <t>Rand</t>
  </si>
  <si>
    <t>Zambian Kwacha</t>
  </si>
  <si>
    <t>Zimbabwe Dollar</t>
  </si>
  <si>
    <t>ZWL</t>
  </si>
  <si>
    <t>EFT Form</t>
  </si>
  <si>
    <t>EFT Information Method (Please Attach):</t>
  </si>
  <si>
    <t>Re-Evaluation</t>
  </si>
  <si>
    <t>&gt; USD $0</t>
  </si>
  <si>
    <t>&lt; USD $1M</t>
  </si>
  <si>
    <t>N/A</t>
  </si>
  <si>
    <t>&gt; USD $5M</t>
  </si>
  <si>
    <t>USD $1M - USD $15M</t>
  </si>
  <si>
    <t>&gt; USD $15M</t>
  </si>
  <si>
    <t>Supplier Type</t>
  </si>
  <si>
    <t>Annual Spend</t>
  </si>
  <si>
    <t>Custom Broker / Freight Forwarder</t>
  </si>
  <si>
    <t>Financial / Leasing / Insurance</t>
  </si>
  <si>
    <t>Refer to Delegation of Authority (DOA)</t>
  </si>
  <si>
    <t>Refer to HRV Due Diligence Renewal and Business Agreement Process (BOS 05-06.200.BEHQ)</t>
  </si>
  <si>
    <t>Required Evaluation</t>
  </si>
  <si>
    <t>** The process for evaluating Supplier Types of Agent/Sales Consultant, Custom Broker/Freight Forwarder and Government Facing Business Consultant has been automated.  The automated process workflow tool is accessable throught the Ethics and Compliance Portal by selecting the Third Party Due Diligence On-Line Tool.</t>
  </si>
  <si>
    <t>Approves Evaluation
(Refer to section 37 of DOA)</t>
  </si>
  <si>
    <t>Refer to HRV Due Diligence Renewal and Business
Agreement Process (BOS 05-06.200.BEHQ)</t>
  </si>
  <si>
    <t xml:space="preserve">
• High Risk Supplier Due Diligence Levels of Evaluation
Process (BOS 15-06.200.BEHQ) **
• Completing the Due Diligence Questionnaire – Business
Requester Work Instruction (BOS 05-06.301.BEHQ)
• Global custom broker and freight forwarder suppliers due
diligence will be conducted globally and include all the
controlled subsidiaries that are included in the scope of the
global bid/contract. Global Regions are not required to
perform due diligence for their controlled subsidiaries.
• Global Supplier Financial Assessment Process (BOS 13-
51.219.BEHQ)
</t>
  </si>
  <si>
    <t xml:space="preserve">
• High Risk Supplier Due Diligence Levels of Evaluation
Process (BOS 15-06.200.BEHQ) **
• Completing the Due Diligence Questionnaire – Business
Requester Work Instruction (BOS 05-06.301.BEHQ)
• The BE Legal Department has the responsibility to conduct
Due Diligence evaluation of law firms and lobbyists.
Exceptions maybe documented in (LBOS). NOTE: In North
America region, these will include Public Sector
Consultants or Government Relations Consultants that
may represent (a) Johnson Controls’ business in
legislative, regulatory or administrative action or rule
making relevant to its commercial interests; or (b) provide
advice, consultation and representation with respect to
sales and marketing efforts in public sector vertical
markets, also known as a Lobbyist.
</t>
  </si>
  <si>
    <t xml:space="preserve">
• High Risk Supplier Due Diligence Levels of Evaluation
Process (BOS 15-06.200.BEHQ) **
• Completing the Due Diligence Questionnaire – Business
Requester Work Instruction (BOS 05-06.301.BEHQ)
</t>
  </si>
  <si>
    <t>USD $1M - USD $5M</t>
  </si>
  <si>
    <t xml:space="preserve">
• Conflict of Interest
• Tax or VAT ID or equivalent identifier for tax purposes
• Verification of Name and Address
</t>
  </si>
  <si>
    <t xml:space="preserve">
• Conflict of Interest
• Tax or VAT ID or equivalent identifier for tax purposes
• Verification of Name and Address
• Indirect Supplier Assessment
</t>
  </si>
  <si>
    <t xml:space="preserve">
• Conflict of Interest
• Tax or VAT ID or equivalent identifier for tax purposes
• Verification of Name and Address
• Indirect Supplier Assessment
• Global Supplier Financial Assessment Process (BOS 13-51.219.BEHQ)
</t>
  </si>
  <si>
    <t>&lt; USD $5M</t>
  </si>
  <si>
    <t xml:space="preserve">
• Conflict of Interest
• Tax or VAT ID or equivalent identifier for tax purposes
• Verification of Name and Address
• Direct Supplier Assessment
• Global Supplier Financial Assessment Process (BOS 13-51.219.BEHQ)
</t>
  </si>
  <si>
    <t>Subcontractor / Services
Indirect
Freight</t>
  </si>
  <si>
    <t xml:space="preserve">
• Conflict of Interest
• Tax of VAT ID of equivalent identifier for tax purposes
• Verification of Name and Address
• Indirect Supplier Assessment
• Global Supplier Financial Assessment Process (BOS 13-51.219.BEHQ)
</t>
  </si>
  <si>
    <t>Charity
Sponsorship</t>
  </si>
  <si>
    <t xml:space="preserve">
Follow the Ship Owner Commission Policy (BOS 05-06.105.BEHQ)
</t>
  </si>
  <si>
    <t xml:space="preserve">
• Conflict of Interest
• Tax or VAT ID or equivalent identifier for tax purposes
• Verification of Name and Address
• Direct Supplier Assessment
</t>
  </si>
  <si>
    <t>Change Supplier Status?</t>
  </si>
  <si>
    <t>Add To Prime Revenue?</t>
  </si>
  <si>
    <t>ADTi</t>
  </si>
  <si>
    <t>Select ERP System(s)</t>
  </si>
  <si>
    <t>Has Supplier Due Diligence been performed and approved per BOS Policy "13-13.100.BEHQ - Global Procurement Policy"?</t>
  </si>
  <si>
    <t>ADTi - Compass - Koch</t>
  </si>
  <si>
    <t>BE - Oracle</t>
  </si>
  <si>
    <t>BE - Lawson</t>
  </si>
  <si>
    <t>BE - SAP</t>
  </si>
  <si>
    <t>BE - Navision</t>
  </si>
  <si>
    <t>ADTi - CSSI Financials - ESM</t>
  </si>
  <si>
    <t>ADTi - MacPac - ASC</t>
  </si>
  <si>
    <t>ADTi - MacPac - Ruskin / RRS</t>
  </si>
  <si>
    <t>ADTi - Mapics - Trion</t>
  </si>
  <si>
    <t>ADTi - Oracle - HCY / Selkirk / ADC</t>
  </si>
  <si>
    <t>Add To NxTrend</t>
  </si>
  <si>
    <t>Section 4:  Payment Method</t>
  </si>
  <si>
    <t>Payment Method:</t>
  </si>
  <si>
    <t>Check</t>
  </si>
  <si>
    <t>Electronic Funds Transfer (EFT)</t>
  </si>
  <si>
    <t>HCY MEX OU</t>
  </si>
  <si>
    <t>HCY USA OU</t>
  </si>
  <si>
    <t>SLK CAN OU</t>
  </si>
  <si>
    <t>SLK USA OU</t>
  </si>
  <si>
    <t>SLK MEX OU</t>
  </si>
  <si>
    <t>Reactivate Site</t>
  </si>
  <si>
    <t>Additional Supplier Information</t>
  </si>
  <si>
    <t>Supplier Information</t>
  </si>
  <si>
    <t>Payment Method</t>
  </si>
  <si>
    <t>Additional Information</t>
  </si>
  <si>
    <t>Approvals</t>
  </si>
  <si>
    <t>General Information</t>
  </si>
  <si>
    <t>Requestor Name</t>
  </si>
  <si>
    <t>Form Completed By</t>
  </si>
  <si>
    <t>Requestor Type</t>
  </si>
  <si>
    <t>Supplier Number</t>
  </si>
  <si>
    <t>_SEC01</t>
  </si>
  <si>
    <t>_SEC02</t>
  </si>
  <si>
    <t>_SEC03</t>
  </si>
  <si>
    <t>_SEC04</t>
  </si>
  <si>
    <t>_SEC05</t>
  </si>
  <si>
    <t>_SEC06</t>
  </si>
  <si>
    <t>_SEC07</t>
  </si>
  <si>
    <t>FORM VALIDATION (_FRM01)</t>
  </si>
  <si>
    <t>SECTION 1 VALIDATION (_SEC01)</t>
  </si>
  <si>
    <t>ERROR MESSAGE</t>
  </si>
  <si>
    <t>VALIDATION STATUS</t>
  </si>
  <si>
    <t>LABEL</t>
  </si>
  <si>
    <t>NAME</t>
  </si>
  <si>
    <t>Requestor / Manager Information</t>
  </si>
  <si>
    <t>SCENARIO_01 STATUS</t>
  </si>
  <si>
    <t>SCENARIO_02 STATUS</t>
  </si>
  <si>
    <t>SCENARIO_03 STATUS</t>
  </si>
  <si>
    <t>SCENARIO_04 STATUS</t>
  </si>
  <si>
    <t>SCENARIO_05 STATUS</t>
  </si>
  <si>
    <t>SCENARIO_06 STATUS</t>
  </si>
  <si>
    <t>ADD NEW SUPPLIER</t>
  </si>
  <si>
    <t>REACTIVATE SUPPLIER</t>
  </si>
  <si>
    <t>ADD NEW SITE</t>
  </si>
  <si>
    <t>REACTIVATE SITE</t>
  </si>
  <si>
    <t>DEACTIVATE SUPPLIER</t>
  </si>
  <si>
    <t>UPDATE SUPPLIER</t>
  </si>
  <si>
    <t>Requestor Phone Number</t>
  </si>
  <si>
    <t>Requestor Branch / Department</t>
  </si>
  <si>
    <t>Actions To Be Performed</t>
  </si>
  <si>
    <t>Supplier Change Description</t>
  </si>
  <si>
    <t>ERP System(s)</t>
  </si>
  <si>
    <t>Lawson Vendor Group(s)</t>
  </si>
  <si>
    <t>SAP Location(s)</t>
  </si>
  <si>
    <t>ADTi Oracle Organization(s)</t>
  </si>
  <si>
    <t>Oracle Organization(s)</t>
  </si>
  <si>
    <t>REQUIRED - Requestor Name (Section 1)</t>
  </si>
  <si>
    <t>REQUIRED - Requestor Type (Section 1)</t>
  </si>
  <si>
    <t>REQUIRED - Requestor Phone Number (Section 1)</t>
  </si>
  <si>
    <t>REQUIRED - Form Completed By (Section 1)</t>
  </si>
  <si>
    <t>REQUIRED - Actions To Be Performed (Section 1)</t>
  </si>
  <si>
    <t>REQUIRED - Supplier Number (Section 1)</t>
  </si>
  <si>
    <t>REQUIRED - Supplier Change Description (Section 1)</t>
  </si>
  <si>
    <t>REQUIRED - ERP System(s) (Section 1)</t>
  </si>
  <si>
    <t>REQUIRED - Requestor Branch / Department (Section 1)</t>
  </si>
  <si>
    <t>REQUIRED - Oracle Organization(s) (Section 1)</t>
  </si>
  <si>
    <t>REQUIRED - Lawson Vendor Group(s) (Section 1)</t>
  </si>
  <si>
    <t>REQUIRED - SAP Location(s) (Section 1)</t>
  </si>
  <si>
    <t>REQUIRED - ADTi Oracle Organization(s) (Section 1)</t>
  </si>
  <si>
    <t>_SEC01_01</t>
  </si>
  <si>
    <t>_SEC01_02</t>
  </si>
  <si>
    <t>_SEC01_03</t>
  </si>
  <si>
    <t>_SEC01_04</t>
  </si>
  <si>
    <t>_SEC01_05</t>
  </si>
  <si>
    <t>_SEC01_06</t>
  </si>
  <si>
    <t>_SEC01_07</t>
  </si>
  <si>
    <t>_SEC01_08</t>
  </si>
  <si>
    <t>_SEC01_09</t>
  </si>
  <si>
    <t>_SEC01_10</t>
  </si>
  <si>
    <t>_SEC01_11</t>
  </si>
  <si>
    <t>_SEC01_12</t>
  </si>
  <si>
    <t>_SEC01_13</t>
  </si>
  <si>
    <t>VALUE</t>
  </si>
  <si>
    <t>Requestor Type Drop Down (_DD01)</t>
  </si>
  <si>
    <t>Label</t>
  </si>
  <si>
    <t>Name</t>
  </si>
  <si>
    <t>Status</t>
  </si>
  <si>
    <t>Action Check Boxes (_CB01)</t>
  </si>
  <si>
    <t>_CB01_01</t>
  </si>
  <si>
    <t>_CB01_02</t>
  </si>
  <si>
    <t>_CB01_03</t>
  </si>
  <si>
    <t>_CB01_04</t>
  </si>
  <si>
    <t>_CB01_05</t>
  </si>
  <si>
    <t>_CB01_06</t>
  </si>
  <si>
    <t>ERP Check Boxes (_CB02)</t>
  </si>
  <si>
    <t>_CB02_01</t>
  </si>
  <si>
    <t>_CB02_02</t>
  </si>
  <si>
    <t>_CB02_03</t>
  </si>
  <si>
    <t>_CB02_04</t>
  </si>
  <si>
    <t>_CB02_05</t>
  </si>
  <si>
    <t>_CB02_06</t>
  </si>
  <si>
    <t>_CB02_07</t>
  </si>
  <si>
    <t>_CB02_08</t>
  </si>
  <si>
    <t>_CB02_09</t>
  </si>
  <si>
    <t>_CB02_10</t>
  </si>
  <si>
    <t>_CB02_11</t>
  </si>
  <si>
    <t>_CB03_01</t>
  </si>
  <si>
    <t>_CB03_02</t>
  </si>
  <si>
    <t>_CB03_03</t>
  </si>
  <si>
    <t>_CB04_01</t>
  </si>
  <si>
    <t>_CB04_02</t>
  </si>
  <si>
    <t>_CB05_01</t>
  </si>
  <si>
    <t>_CB05_02</t>
  </si>
  <si>
    <t>_CB05_03</t>
  </si>
  <si>
    <t>_CB05_04</t>
  </si>
  <si>
    <t>_CB05_05</t>
  </si>
  <si>
    <t>_CB06_01</t>
  </si>
  <si>
    <t>_CB06_02</t>
  </si>
  <si>
    <t>_CB06_03</t>
  </si>
  <si>
    <t>_CB06_04</t>
  </si>
  <si>
    <t>_CB06_05</t>
  </si>
  <si>
    <t>Oracle Organization Check Boxes (_CB03)</t>
  </si>
  <si>
    <t>Lawson Vendor Group Check Boxes (_CB04)</t>
  </si>
  <si>
    <t>SAP Company Check Boxes (_CB05)</t>
  </si>
  <si>
    <t>ADTi Oracle Organizations Check Boxes (_CB06)</t>
  </si>
  <si>
    <t>SECTION 2 VALIDATION (_SEC02)</t>
  </si>
  <si>
    <t>_SEC02_01</t>
  </si>
  <si>
    <t>SECTION 3 VALIDATION (_SEC03)</t>
  </si>
  <si>
    <t>SECTION 4 VALIDATION (_SEC04)</t>
  </si>
  <si>
    <t>_SEC04_01</t>
  </si>
  <si>
    <t>SECTION 5 VALIDATION (_SEC05)</t>
  </si>
  <si>
    <t>_SEC05_01</t>
  </si>
  <si>
    <t>_SEC06_01</t>
  </si>
  <si>
    <t>_SEC07_01</t>
  </si>
  <si>
    <t>Incorporation Status (_DD02)</t>
  </si>
  <si>
    <t>Tax Identifier Type (_DD03)</t>
  </si>
  <si>
    <t>Supplier Type (_DD04)</t>
  </si>
  <si>
    <t>Controlled vs Directed (_DD05)</t>
  </si>
  <si>
    <t>Payment Method (_DD06)</t>
  </si>
  <si>
    <t>Commodity (_DD07)</t>
  </si>
  <si>
    <t>Country (_DD08)</t>
  </si>
  <si>
    <t>Currency (_DD09)</t>
  </si>
  <si>
    <t>Incorporation Status</t>
  </si>
  <si>
    <t>REQUIRED - Incorporation Status (Section 2)</t>
  </si>
  <si>
    <t>_SEC02_02</t>
  </si>
  <si>
    <t>_SEC02_03</t>
  </si>
  <si>
    <t>Tax Type</t>
  </si>
  <si>
    <t>REQUIRED - Tax Type (Section 2)</t>
  </si>
  <si>
    <t>Tax ID / VAT ID</t>
  </si>
  <si>
    <t>Full Legal Name</t>
  </si>
  <si>
    <t>Diverse Supplier</t>
  </si>
  <si>
    <t>Item / Service Description</t>
  </si>
  <si>
    <t>Commodity Category</t>
  </si>
  <si>
    <t>_SEC02_04</t>
  </si>
  <si>
    <t>_SEC02_05</t>
  </si>
  <si>
    <t>_SEC02_06</t>
  </si>
  <si>
    <t>_SEC02_07</t>
  </si>
  <si>
    <t>_SEC02_09</t>
  </si>
  <si>
    <t>_SEC02_10</t>
  </si>
  <si>
    <t>Supplier Name</t>
  </si>
  <si>
    <t>Purchasing Site Address</t>
  </si>
  <si>
    <t>Purchasing Site City</t>
  </si>
  <si>
    <t>Purchasing Site State</t>
  </si>
  <si>
    <t>Purchasing Site Zip</t>
  </si>
  <si>
    <t>Purchasing Site Country</t>
  </si>
  <si>
    <t>Purchasing Site Contact Name</t>
  </si>
  <si>
    <t>Purchasing Site Phone</t>
  </si>
  <si>
    <t>Purchasing Site Fax</t>
  </si>
  <si>
    <t>Purchasing Site Email</t>
  </si>
  <si>
    <t>Pay Site Address</t>
  </si>
  <si>
    <t>Pay Site City</t>
  </si>
  <si>
    <t>Pay Site State</t>
  </si>
  <si>
    <t>Pay Site Zip</t>
  </si>
  <si>
    <t>Pay Site Country</t>
  </si>
  <si>
    <t>Pay Site Contact Name</t>
  </si>
  <si>
    <t>Pay Site Phone</t>
  </si>
  <si>
    <t>Pay Site Fax</t>
  </si>
  <si>
    <t>Pay Site Email</t>
  </si>
  <si>
    <t>EFT Currency Code</t>
  </si>
  <si>
    <t>EFT Information Method</t>
  </si>
  <si>
    <t>_SEC04_02</t>
  </si>
  <si>
    <t>_SEC04_03</t>
  </si>
  <si>
    <t>Manager Question 1 - Answer</t>
  </si>
  <si>
    <t>Requestor Question 1 - Answer</t>
  </si>
  <si>
    <t>Manager Question 2 - Answer</t>
  </si>
  <si>
    <t>Requestor Question 2 - Answer</t>
  </si>
  <si>
    <t>Manager Question 3 - Answer</t>
  </si>
  <si>
    <t>Requestor Question 3 - Answer</t>
  </si>
  <si>
    <t>Manager Question 4 - Answer</t>
  </si>
  <si>
    <t>Requestor Question 4 - Answer</t>
  </si>
  <si>
    <t>_SEC05_02</t>
  </si>
  <si>
    <t>_SEC05_03</t>
  </si>
  <si>
    <t>_SEC05_04</t>
  </si>
  <si>
    <t>_SEC05_05</t>
  </si>
  <si>
    <t>_SEC05_06</t>
  </si>
  <si>
    <t>_SEC05_07</t>
  </si>
  <si>
    <t>_SEC05_08</t>
  </si>
  <si>
    <t>Active In Another Database?</t>
  </si>
  <si>
    <t>_SEC05_09</t>
  </si>
  <si>
    <t>_SEC05_10</t>
  </si>
  <si>
    <t>_SEC05_11</t>
  </si>
  <si>
    <t>Additional Notes</t>
  </si>
  <si>
    <t>Requestor Email</t>
  </si>
  <si>
    <t>Manager Name</t>
  </si>
  <si>
    <t>Manager Email</t>
  </si>
  <si>
    <t>_SEC07_02</t>
  </si>
  <si>
    <t>_SEC07_03</t>
  </si>
  <si>
    <t>_SEC07_04</t>
  </si>
  <si>
    <t>_SEC03_01</t>
  </si>
  <si>
    <t>_SEC03_02</t>
  </si>
  <si>
    <t>_SEC03_03</t>
  </si>
  <si>
    <t>_SEC03_04</t>
  </si>
  <si>
    <t>_SEC03_05</t>
  </si>
  <si>
    <t>_SEC03_06</t>
  </si>
  <si>
    <t>_SEC03_07</t>
  </si>
  <si>
    <t>_SEC03_08</t>
  </si>
  <si>
    <t>_SEC03_09</t>
  </si>
  <si>
    <t>_SEC03_10</t>
  </si>
  <si>
    <t>_SEC03_11</t>
  </si>
  <si>
    <t>_SEC03_12</t>
  </si>
  <si>
    <t>_SEC03_13</t>
  </si>
  <si>
    <t>_SEC03_14</t>
  </si>
  <si>
    <t>_SEC03_15</t>
  </si>
  <si>
    <t>_SEC03_16</t>
  </si>
  <si>
    <t>_SEC03_17</t>
  </si>
  <si>
    <t>_SEC03_18</t>
  </si>
  <si>
    <t>_SEC03_19</t>
  </si>
  <si>
    <t>REQUIRED - Tax ID / VAT ID (Section 2)</t>
  </si>
  <si>
    <t>REQUIRED - Full Legal Name (Section 2)</t>
  </si>
  <si>
    <t>REQUIRED - Diverse Supplier (Section 2)</t>
  </si>
  <si>
    <t>REQUIRED - Supplier Type (Section 2)</t>
  </si>
  <si>
    <t>REQUIRED - Item / Service Description (Section 2)</t>
  </si>
  <si>
    <t>REQUIRED - Commodity Category (Section 2)</t>
  </si>
  <si>
    <t>REQUIRED - Supplier Name (Section 3)</t>
  </si>
  <si>
    <t>REQUIRED - Purchasing Site Address (Section 3)</t>
  </si>
  <si>
    <t>REQUIRED - Purchasing Site City (Section 3)</t>
  </si>
  <si>
    <t>REQUIRED - Purchasing Site State (Section 3)</t>
  </si>
  <si>
    <t>REQUIRED - Purchasing Site Zip (Section 3)</t>
  </si>
  <si>
    <t>REQUIRED - Purchasing Site Country (Section 3)</t>
  </si>
  <si>
    <t>REQUIRED - Purchasing Site Contact Name (Section 3)</t>
  </si>
  <si>
    <t>REQUIRED - Purchasing Site Phone (Section 3)</t>
  </si>
  <si>
    <t>REQUIRED - Purchasing Site Fax (Section 3)</t>
  </si>
  <si>
    <t>REQUIRED - Purchasing Site Email (Section 3)</t>
  </si>
  <si>
    <t>REQUIRED - Pay Site Address (Section 3)</t>
  </si>
  <si>
    <t>REQUIRED - Pay Site City (Section 3)</t>
  </si>
  <si>
    <t>REQUIRED - Pay Site State (Section 3)</t>
  </si>
  <si>
    <t>REQUIRED - Pay Site Zip (Section 3)</t>
  </si>
  <si>
    <t>REQUIRED - Pay Site Country (Section 3)</t>
  </si>
  <si>
    <t>REQUIRED - Pay Site Contact Name (Section 3)</t>
  </si>
  <si>
    <t>REQUIRED - Pay Site Phone (Section 3)</t>
  </si>
  <si>
    <t>REQUIRED - Pay Site Fax (Section 3)</t>
  </si>
  <si>
    <t>REQUIRED - Pay Site Email (Section 3)</t>
  </si>
  <si>
    <t>REQUIRED - Payment Method (Section 4)</t>
  </si>
  <si>
    <t>REQUIRED - EFT Currency Code (Section 4)</t>
  </si>
  <si>
    <t>REQUIRED - EFT Information Method (Section 4)</t>
  </si>
  <si>
    <t>REQUIRED - Manager Question 1 - Answer (Section 5)</t>
  </si>
  <si>
    <t>REQUIRED - Requestor Question 1 - Answer (Section 5)</t>
  </si>
  <si>
    <t>REQUIRED - Manager Question 2 - Answer (Section 5)</t>
  </si>
  <si>
    <t>REQUIRED - Requestor Question 2 - Answer (Section 5)</t>
  </si>
  <si>
    <t>REQUIRED - Manager Question 3 - Answer (Section 5)</t>
  </si>
  <si>
    <t>REQUIRED - Requestor Question 3 - Answer (Section 5)</t>
  </si>
  <si>
    <t>REQUIRED - Manager Question 4 - Answer (Section 5)</t>
  </si>
  <si>
    <t>REQUIRED - Requestor Question 4 - Answer (Section 5)</t>
  </si>
  <si>
    <t>REQUIRED - Active In Another Database? (Section 5)</t>
  </si>
  <si>
    <t>REQUIRED - Supplier Name (Section 5)</t>
  </si>
  <si>
    <t>REQUIRED - Supplier Number (Section 5)</t>
  </si>
  <si>
    <t>REQUIRED - Requestor Name (Section 7)</t>
  </si>
  <si>
    <t>REQUIRED - Requestor Email (Section 7)</t>
  </si>
  <si>
    <t>Diverse Supplier Check Boxes (_CB07)</t>
  </si>
  <si>
    <t>_CB07_01</t>
  </si>
  <si>
    <t>_CB07_02</t>
  </si>
  <si>
    <t>REQUIRED - Manager Name (Section 7)</t>
  </si>
  <si>
    <t>REQUIRED - Manager Email (Section 7)</t>
  </si>
  <si>
    <t>EFT Method Check Boxes (_CB09)</t>
  </si>
  <si>
    <t>_CB09_01</t>
  </si>
  <si>
    <t>_CB09_02</t>
  </si>
  <si>
    <t>_CB09_03</t>
  </si>
  <si>
    <t>Letterhead (with Remit To Information)</t>
  </si>
  <si>
    <t>Invoice (with Banking Information)</t>
  </si>
  <si>
    <t>Manager Question 1 Check Boxes (_CB10)</t>
  </si>
  <si>
    <t>_CB10_01</t>
  </si>
  <si>
    <t>_CB10_02</t>
  </si>
  <si>
    <t>Requestor Question 1 Check Boxes (_CB11)</t>
  </si>
  <si>
    <t>_CB11_01</t>
  </si>
  <si>
    <t>_CB11_02</t>
  </si>
  <si>
    <t>Manager Question 2 Check Boxes (_CB12)</t>
  </si>
  <si>
    <t>_CB12_01</t>
  </si>
  <si>
    <t>_CB12_02</t>
  </si>
  <si>
    <t>Requestor Question 2 Check Boxes (_CB13)</t>
  </si>
  <si>
    <t>_CB13_01</t>
  </si>
  <si>
    <t>_CB13_02</t>
  </si>
  <si>
    <t>Manager Question 3 Check Boxes (_CB14)</t>
  </si>
  <si>
    <t>_CB14_01</t>
  </si>
  <si>
    <t>_CB14_02</t>
  </si>
  <si>
    <t>Requestor Question 3 Check Boxes (_CB15)</t>
  </si>
  <si>
    <t>_CB15_01</t>
  </si>
  <si>
    <t>_CB15_02</t>
  </si>
  <si>
    <t>Manager Question 4 Check Boxes (_CB16)</t>
  </si>
  <si>
    <t>_CB16_01</t>
  </si>
  <si>
    <t>_CB16_02</t>
  </si>
  <si>
    <t>Requestor Question 4 Check Boxes (_CB17)</t>
  </si>
  <si>
    <t>_CB17_01</t>
  </si>
  <si>
    <t>_CB17_02</t>
  </si>
  <si>
    <t>_CB18_01</t>
  </si>
  <si>
    <t>_CB18_02</t>
  </si>
  <si>
    <t>Exists In Database Check Boxes (_CB18)</t>
  </si>
  <si>
    <t>CG-SupplierAddTeam@jci.com</t>
  </si>
  <si>
    <t>CG-SupplierAddTeam-ADTi@jci.com</t>
  </si>
  <si>
    <t>Emails</t>
  </si>
  <si>
    <t>13-51.611.BEHQ Supplier Add-Change Form (SMART)</t>
  </si>
  <si>
    <t>_SEC04_04</t>
  </si>
  <si>
    <t>Remittance Advice Email</t>
  </si>
  <si>
    <t>REQUIRED - Remittance Advice Email (Section 4)</t>
  </si>
  <si>
    <t>_CB02_12</t>
  </si>
  <si>
    <t>_CB02_13</t>
  </si>
  <si>
    <t>ADTi - Adminpac</t>
  </si>
  <si>
    <t>ADTi - Empernet</t>
  </si>
  <si>
    <t>EFT Remittance Advice Email:</t>
  </si>
  <si>
    <t>Password Is: RSAF12345</t>
  </si>
  <si>
    <t>Corporate BBC</t>
  </si>
  <si>
    <t>Are you aware of any current or former JCI employee (including those from merged or acquired companies) with a financial stake, ownership or investment in this company or know of any other conflict of interest?</t>
  </si>
  <si>
    <t>_SEC02_12</t>
  </si>
  <si>
    <t>Estimated annual spend</t>
  </si>
  <si>
    <t>Estimated annual spend (USD)</t>
  </si>
  <si>
    <t>ACCESS CONTROL/ ACCESS CONTROL PANELS (101310)</t>
  </si>
  <si>
    <t>ACCESS CONTROL/ BADGING (101315)</t>
  </si>
  <si>
    <t>ACCESS CONTROL/ DOORS &amp; LOCKS (101320)</t>
  </si>
  <si>
    <t>ACCESS CONTROL/ INTERCOMS (101325)</t>
  </si>
  <si>
    <t>ACCESS CONTROL/ READERS &amp; KEYPADS (101330)</t>
  </si>
  <si>
    <t>ACCESS CONTROL/ UNCATEGORIZED ACCESS CONTROL (101395)</t>
  </si>
  <si>
    <t>ALUMINUM/ BAR &amp; TUBE &amp; PROFILE - ALUMINUM (211005)</t>
  </si>
  <si>
    <t>ALUMINUM/ CYLINDERS -  ALUMINUM (211310)</t>
  </si>
  <si>
    <t>ALUMINUM/ EXTRUSION, FABRICATION - ALUMINUM (211015)</t>
  </si>
  <si>
    <t>ALUMINUM/ SHEET - ALUMINUM (211025)</t>
  </si>
  <si>
    <t>ALUMINUM/ UNCATEGORIZED ALUMINUM (211095)</t>
  </si>
  <si>
    <t>AVIATION/ AIRCRAFT FUEL (411030)</t>
  </si>
  <si>
    <t>AVIATION/ AIRCRAFT MAINTENANCE - SERVICE - PARTS (411010)</t>
  </si>
  <si>
    <t>AVIATION/ CHARTER (411040)</t>
  </si>
  <si>
    <t>AVIATION/ SUBCONTRACTING-CERTIFICATION-TRAINING-CONSULTING (411060)</t>
  </si>
  <si>
    <t>BATTERIES/ CELL BATTERY (141320)</t>
  </si>
  <si>
    <t>BATTERIES/ LITHIUM ION BATTERY (141315)</t>
  </si>
  <si>
    <t>BATTERIES/ SEALED LEAD ACID (SLA) BATTERY (141310)</t>
  </si>
  <si>
    <t>BENEFITS &amp; HR SRVS/ BENEFITS:  MEDICAL - DENTAL CARE (421010)</t>
  </si>
  <si>
    <t>BENEFITS &amp; HR SRVS/ BENEFITS:  MEDICAL SUPPLIES (421020)</t>
  </si>
  <si>
    <t>BENEFITS &amp; HR SRVS/ BENEFITS:  PENSION - SUPERANNUATION (421310)</t>
  </si>
  <si>
    <t>BENEFITS &amp; HR SRVS/ HR SERVICES:  EX-PAT EXPENSES (422010)</t>
  </si>
  <si>
    <t>BENEFITS &amp; HR SRVS/ HR SERVICES:  MEMBERSHIP FEES (422020)</t>
  </si>
  <si>
    <t>BENEFITS &amp; HR SRVS/ HR SERVICES:  OUTPLACEMENT (422030)</t>
  </si>
  <si>
    <t>BENEFITS &amp; HR SRVS/ HR SERVICES:  PAYROLL (422035)</t>
  </si>
  <si>
    <t>BENEFITS &amp; HR SRVS/ HR SERVICES:  RECOGNITION - GIFTS - EVENTS (422040)</t>
  </si>
  <si>
    <t>BENEFITS &amp; HR SRVS/ HR SERVICES:  RECRUITMENT (422050)</t>
  </si>
  <si>
    <t>BENEFITS &amp; HR SRVS/ HR SERVICES:  RELOCATION (422060)</t>
  </si>
  <si>
    <t>BENEFITS &amp; HR SRVS/ HR SERVICES:  TRAINING &amp; EDUCATIONAL (422070)</t>
  </si>
  <si>
    <t>BENEFITS &amp; HR SRVS/ HR SERVICES:  TRAINING MATERIALS (422080)</t>
  </si>
  <si>
    <t>BUILDING &amp; FM SRVS/ BUILDING SRVS:  CARPENTRY - INFRASTRUCTURE (800020)</t>
  </si>
  <si>
    <t>BUILDING &amp; FM SRVS/ BUILDING SRVS:  INTERIOR &amp; EXTERIOR FINISHING (800010)</t>
  </si>
  <si>
    <t>BUILDING &amp; FM SRVS/ FACILITY MGT:  AUTOMATION -  CONTROLS - INTEGRATION SERVICES (801010)</t>
  </si>
  <si>
    <t>BUILDING &amp; FM SRVS/ FACILITY MGT:  CATERING - VENDING - CANTEEN (801013)</t>
  </si>
  <si>
    <t>BUILDING &amp; FM SRVS/ FACILITY MGT:  CLEANING OF OFFICES - PLANT - WAREHOUSES (801015)</t>
  </si>
  <si>
    <t>BUILDING &amp; FM SRVS/ FACILITY MGT:  LANDSCAPING - SNOWPLOWING (801025)</t>
  </si>
  <si>
    <t>BUILDING &amp; FM SRVS/ FACILITY MGT:  METAL SCRAP (801032)</t>
  </si>
  <si>
    <t>BUILDING &amp; FM SRVS/ FACILITY MGT:  OFFICE MOVES - RELOCATION (801035)</t>
  </si>
  <si>
    <t>BUILDING &amp; FM SRVS/ FACILITY MGT:  PEST CONTROL SERVICE (801040)</t>
  </si>
  <si>
    <t>BUILDING &amp; FM SRVS/ FACILITY MGT:  PROJECT MANAGEMENT (801046)</t>
  </si>
  <si>
    <t>BUILDING &amp; FM SRVS/ FACILITY MGT:  SECURITY SERVICES (801050)</t>
  </si>
  <si>
    <t>BUILDING &amp; FM SRVS/ FACILITY MGT:  UTILITY - INFRASTRUCTURE REPAIR (801055)</t>
  </si>
  <si>
    <t>BUILDING &amp; FM SRVS/ FACILITY MGT:  WASTE MGMT - HAZARDOUS WASTE DISPOSAL (801062)</t>
  </si>
  <si>
    <t>BUILDING &amp; FM SRVS/ FACILITY MGT:  WASTE MGMT - NON-HAZARDOUS WASTE DISPOSAL (801060)</t>
  </si>
  <si>
    <t>BUILDING &amp; FM SRVS/ FACILITY MGT:  WASTE WATER - SANITATION TREATMENT (801065)</t>
  </si>
  <si>
    <t>BUILDING &amp; FM SRVS/ MAINTENANCE &amp; REPAIR OF NON-MFG EQUIP (801030)</t>
  </si>
  <si>
    <t>BUILDING &amp; FM SRVS/ OFFICE FURNITURE:  CHAIRS - DESKS - LAMPS (801070)</t>
  </si>
  <si>
    <t>BUILDING &amp; FM SRVS/ OFFICE SRVS:  RECORDS INFORMATION MGMT - MAIL ROOM (801090)</t>
  </si>
  <si>
    <t>BUILDING &amp; FM SRVS/ UNCATEGORIZED BUILDING &amp; FM SRVS (801095)</t>
  </si>
  <si>
    <t>BUILDING &amp; FM SRVS/ UNIFORM LAUNDERING SERVICE (801093)</t>
  </si>
  <si>
    <t>CABLE AND WIRE/ CABLES (151310)</t>
  </si>
  <si>
    <t>CABLE AND WIRE/ WIRE (151315)</t>
  </si>
  <si>
    <t>CABLE AND WIRE/ WIRE HARNESS (151320)</t>
  </si>
  <si>
    <t>CASTINGS/ ALUMINUM CASTINGS (191010)</t>
  </si>
  <si>
    <t>CASTINGS/ BRASS CASTINGS (191020)</t>
  </si>
  <si>
    <t>CASTINGS/ BRONZE CASTINGS (191030)</t>
  </si>
  <si>
    <t>CASTINGS/ DIE CASTINGS (191035)</t>
  </si>
  <si>
    <t>CASTINGS/ IRON CASTINGS (191040)</t>
  </si>
  <si>
    <t>CASTINGS/ MACHINED CASTINGS (191050)</t>
  </si>
  <si>
    <t>CASTINGS/ STAINLESS STEEL CASTINGS (191060)</t>
  </si>
  <si>
    <t>CASTINGS/ STEEL CASTINGS (191070)</t>
  </si>
  <si>
    <t>CASTINGS/ UNCATEGORIZED CASTINGS (191095)</t>
  </si>
  <si>
    <t>CHEMICALS/ ADHESIVES &amp; SEALANTS (121015)</t>
  </si>
  <si>
    <t>CHEMICALS/ COOLANTS (121042)</t>
  </si>
  <si>
    <t>CHEMICALS/ EPOXY (121050)</t>
  </si>
  <si>
    <t>CHEMICALS/ FIRE SUPPRESSION FOAMS, GASES AND AGENTS (121310)</t>
  </si>
  <si>
    <t>CHEMICALS/ FOAM - POLYURETHANE (121052)</t>
  </si>
  <si>
    <t>CHEMICALS/ LUBRICANTS (121060)</t>
  </si>
  <si>
    <t>CHEMICALS/ PAINTS &amp; COATINGS (121070)</t>
  </si>
  <si>
    <t>CHEMICALS/ REFRIGERANT (121078)</t>
  </si>
  <si>
    <t>CHEMICALS/ REFRIGERANT OIL (121080)</t>
  </si>
  <si>
    <t>CHEMICALS/ UNCATEGORIZED CHEMICALS (121095)</t>
  </si>
  <si>
    <t>COMPRESSORS/ CENTRIFUGAL COMPRESSORS (171010)</t>
  </si>
  <si>
    <t>COMPRESSORS/ RECIPROCATING COMPRESSORS (171020)</t>
  </si>
  <si>
    <t>COMPRESSORS/ ROTARY COMPRESSORS (171030)</t>
  </si>
  <si>
    <t>COMPRESSORS/ SCREW COMPRESSORS (171040)</t>
  </si>
  <si>
    <t>COMPRESSORS/ SCROLL COMPRESSORS (171050)</t>
  </si>
  <si>
    <t>COMPRESSORS/ UNCATEGORIZED COMPRESSORS (171395)</t>
  </si>
  <si>
    <t>CONSTRUCTION/ ARCHITECTURE CONSULTING &amp; DESIGN (CORE &amp; SHELL - INTERIOR) (811010)</t>
  </si>
  <si>
    <t>CONSTRUCTION/ CERTIFICATES - PERMITS - FEES - LICENSES (811020)</t>
  </si>
  <si>
    <t>CONSTRUCTION/ CONSTRUCTION ADMINISTRATION - PROJECT MANAGEMENT (811040)</t>
  </si>
  <si>
    <t>CONSTRUCTION/ CONTRACT BUILD (811050)</t>
  </si>
  <si>
    <t>CONTRACT LABOR/ CLERICAL TEMPORARY LABOR (831040)</t>
  </si>
  <si>
    <t>CONTRACT LABOR/ MANUFACTURING TEMPS - LIGHT &amp; HEAVY INDUSTRIAL (831020)</t>
  </si>
  <si>
    <t>CONTROLS/ ACTUATORS (181020)</t>
  </si>
  <si>
    <t>CONTROLS/ SENSORS - CAMERA (181310)</t>
  </si>
  <si>
    <t>CONTROLS/ SENSORS - FLOW (181050)</t>
  </si>
  <si>
    <t>CONTROLS/ SENSORS - GAS DETECTION (181315)</t>
  </si>
  <si>
    <t>CONTROLS/ SENSORS - PRESSURE (181060)</t>
  </si>
  <si>
    <t>CONTROLS/ SENSORS - TEMPERATURE (181070)</t>
  </si>
  <si>
    <t>CONTROLS/ THERMOSTATS (181080)</t>
  </si>
  <si>
    <t>CONTROLS/ UNCATEGORIZED CONTROLS (181095)</t>
  </si>
  <si>
    <t>COPPER/ BAR &amp; PROFILE - COPPER (221010)</t>
  </si>
  <si>
    <t>COPPER/ BRAZING COMPOUND - COPPER (221015)</t>
  </si>
  <si>
    <t>COPPER/ FABRICATIONS &amp; ASSEMBLIES - COPPER (221020)</t>
  </si>
  <si>
    <t>COPPER/ FITTINGS - COPPER (221040)</t>
  </si>
  <si>
    <t>COPPER/ INTERCONNECTING TUBE - COPPER (221050)</t>
  </si>
  <si>
    <t>COPPER/ SHEET - COPPER (221030)</t>
  </si>
  <si>
    <t>COPPER/ TUBE, LW COIL IGT OR SMOOTH - COPPER (221060)</t>
  </si>
  <si>
    <t>COPPER/ TUBE, TECHNICAL - COPPER (221070)</t>
  </si>
  <si>
    <t>COPPER/ UNCATEGORIZED COPPER (221095)</t>
  </si>
  <si>
    <t>DRIVES/ VARIABLE SPEED DRIVES LOW VOLTAGE (621210)</t>
  </si>
  <si>
    <t>DRIVES/ VARIABLE SPEED DRIVES MEDIUM VOLTAGE (621220)</t>
  </si>
  <si>
    <t>EAS TAGS/ EAS TAG BUYBACK (161310)</t>
  </si>
  <si>
    <t>EAS TAGS/ EAS TAG PURCHASE (161315)</t>
  </si>
  <si>
    <t>ELECTRICAL/ CIRCUIT BREAKERS (603020)</t>
  </si>
  <si>
    <t>ELECTRICAL/ CONNECTORS - ELECTRICAL (601310)</t>
  </si>
  <si>
    <t>ELECTRICAL/ CONTACTORS (603025)</t>
  </si>
  <si>
    <t>ELECTRICAL/ CONTROLLERS (603030)</t>
  </si>
  <si>
    <t>ELECTRICAL/ FUSES (603051)</t>
  </si>
  <si>
    <t>ELECTRICAL/ GENERATORS (603055)</t>
  </si>
  <si>
    <t>ELECTRICAL/ HEAT METER (601315)</t>
  </si>
  <si>
    <t>ELECTRICAL/ HEATERS (603060)</t>
  </si>
  <si>
    <t>ELECTRICAL/ IGNITORS (603070)</t>
  </si>
  <si>
    <t>ELECTRICAL/ LIGHTING (601320)</t>
  </si>
  <si>
    <t>ELECTRICAL/ METER (603075)</t>
  </si>
  <si>
    <t>ELECTRICAL/ PANELS (603080)</t>
  </si>
  <si>
    <t>ELECTRICAL/ POWER METER (603085)</t>
  </si>
  <si>
    <t>ELECTRICAL/ POWER SUPPLIES - ELECTRICAL (601325)</t>
  </si>
  <si>
    <t>ELECTRICAL/ SENSOR (603088)</t>
  </si>
  <si>
    <t>ELECTRICAL/ STARTERS (603090)</t>
  </si>
  <si>
    <t>ELECTRICAL/ SWITCH - ELECTRICAL (603095)</t>
  </si>
  <si>
    <t>ELECTRICAL/ TRANSFORMERS (605010)</t>
  </si>
  <si>
    <t>ELECTRICAL/ UNCATEGORIZED ELECTRICAL (605095)</t>
  </si>
  <si>
    <t>ELECTRONIC COMP-ASSY/ CAPACITORS (611205)</t>
  </si>
  <si>
    <t>ELECTRONIC COMP-ASSY/ COMMUNICATION MODULES (611310)</t>
  </si>
  <si>
    <t>ELECTRONIC COMP-ASSY/ CONNECTOR - ELECTRONIC (611210)</t>
  </si>
  <si>
    <t>ELECTRONIC COMP-ASSY/ DIGITAL LOGIC (611405)</t>
  </si>
  <si>
    <t>ELECTRONIC COMP-ASSY/ DIODE (611215)</t>
  </si>
  <si>
    <t>ELECTRONIC COMP-ASSY/ DISPLAYS (611220)</t>
  </si>
  <si>
    <t>ELECTRONIC COMP-ASSY/ FANS - ELECTRONIC (611315)</t>
  </si>
  <si>
    <t>ELECTRONIC COMP-ASSY/ INDUCTOR (611415)</t>
  </si>
  <si>
    <t>ELECTRONIC COMP-ASSY/ LEDS (611420)</t>
  </si>
  <si>
    <t>ELECTRONIC COMP-ASSY/ MEMORY (611225)</t>
  </si>
  <si>
    <t>ELECTRONIC COMP-ASSY/ METAL OXIDE VARISTORS (MOV) (611425)</t>
  </si>
  <si>
    <t>ELECTRONIC COMP-ASSY/ OPTOS (611430)</t>
  </si>
  <si>
    <t>ELECTRONIC COMP-ASSY/ OSCILLATORS (611435)</t>
  </si>
  <si>
    <t>ELECTRONIC COMP-ASSY/ PCB BOARDS (611235)</t>
  </si>
  <si>
    <t>ELECTRONIC COMP-ASSY/ PCBA (611240)</t>
  </si>
  <si>
    <t>ELECTRONIC COMP-ASSY/ POWER SUPPLIES - ELECTRONIC (611245)</t>
  </si>
  <si>
    <t>ELECTRONIC COMP-ASSY/ PROCESSORS (611250)</t>
  </si>
  <si>
    <t>ELECTRONIC COMP-ASSY/ REGULATORS (611440)</t>
  </si>
  <si>
    <t>ELECTRONIC COMP-ASSY/ RELAY (611255)</t>
  </si>
  <si>
    <t>ELECTRONIC COMP-ASSY/ RESISTORS (611260)</t>
  </si>
  <si>
    <t>ELECTRONIC COMP-ASSY/ SWITCHES - ELECTRONIC (611320)</t>
  </si>
  <si>
    <t>ELECTRONIC COMP-ASSY/ TRANSISTORS (611265)</t>
  </si>
  <si>
    <t>ELECTRONIC COMP-ASSY/ TVS (611455)</t>
  </si>
  <si>
    <t>ELECTRONIC COMP-ASSY/ UNCATEGORIZED ELECTRONIC COMPONENTS OR ASSEMBLY (611495)</t>
  </si>
  <si>
    <t>ENERGY - UTILITIES/ ENERGY:  ELECTRICITY - UTILITIES (841210)</t>
  </si>
  <si>
    <t>ENERGY - UTILITIES/ ENERGY:  NATURAL GAS - OIL - UTILITIES (841220)</t>
  </si>
  <si>
    <t>ENERGY - UTILITIES/ ENERGY:  WATER - STEAM - SEWAGE - UTILITIES (841230)</t>
  </si>
  <si>
    <t>ENERGY - UTILITIES/ GAS:  PROPANE (841420)</t>
  </si>
  <si>
    <t>ENG &amp; PLANT SRVS/ CERTIFICATIONS FOR PRODUCTS &amp; PLANTS (931010)</t>
  </si>
  <si>
    <t>ENG &amp; PLANT SRVS/ PROTOTYPE DESIGN &amp; TESTING (931310)</t>
  </si>
  <si>
    <t>ENG &amp; PLANT SRVS/ TECHNICAL SERVICES:  ENGINEERING - DESIGN -  R &amp; D (931060)</t>
  </si>
  <si>
    <t>EXTENDED WARRANTY PLAN/ LABOR &amp; PARTS (511010)</t>
  </si>
  <si>
    <t>FANS &amp; BLOWERS/ AXIAL FANS (631010)</t>
  </si>
  <si>
    <t>FANS &amp; BLOWERS/ CENTRIFUGAL BLOWERS (631020)</t>
  </si>
  <si>
    <t>FANS &amp; BLOWERS/ DIRECT DRIVE PLUG FANS (631030)</t>
  </si>
  <si>
    <t>FANS &amp; BLOWERS/ INTEGRATED FAN MOTORS (631040)</t>
  </si>
  <si>
    <t>FANS &amp; BLOWERS/ UNCATEGORIZED FANS &amp; BLOWERS (631095)</t>
  </si>
  <si>
    <t>FASTENERS/ BOLTS - SCREWS - STUDS (291410)</t>
  </si>
  <si>
    <t>FASTENERS/ BUSHING (291810)</t>
  </si>
  <si>
    <t>FASTENERS/ CLIPS (292410)</t>
  </si>
  <si>
    <t>FASTENERS/ NUTS (293800)</t>
  </si>
  <si>
    <t>FASTENERS/ PIN OR RIVET (291010)</t>
  </si>
  <si>
    <t>FASTENERS/ PLASTIC (294440)</t>
  </si>
  <si>
    <t>FASTENERS/ UNCATEGORIZED FASTENERS (293030)</t>
  </si>
  <si>
    <t>FASTENERS/ WASHER (295000)</t>
  </si>
  <si>
    <t>FILTER MEDIA/ HIGH EFFICIENCY FILTER MEDIA (311030)</t>
  </si>
  <si>
    <t>FILTER MEDIA/ HIGH LOFT POLYESTER FILTER MEDIA (311010)</t>
  </si>
  <si>
    <t>FILTER MEDIA/ PAPER FILTER MEDIA (311310)</t>
  </si>
  <si>
    <t>FILTER MEDIA/ PLEAT FILTER MEDIA (311020)</t>
  </si>
  <si>
    <t>FINANCIAL SERVICES/ AUDIT AND CONSULTING SERVICES (851010)</t>
  </si>
  <si>
    <t>FINANCIAL SERVICES/ BANKING-PCARD-TRANSACTIONAL FEES (851020)</t>
  </si>
  <si>
    <t>FINANCIAL SERVICES/ BROKERAGE SERVICES (851040)</t>
  </si>
  <si>
    <t>FINANCIAL SERVICES/ DONATIONS - CHARITIES (851030)</t>
  </si>
  <si>
    <t>FINANCIAL SERVICES/ TAX SERVICES (851050)</t>
  </si>
  <si>
    <t>FIRE DETECTION/ FIRE CONTROL PANELS (261310)</t>
  </si>
  <si>
    <t>FIRE DETECTION/ FIRE DETECTORS (261315)</t>
  </si>
  <si>
    <t>FIRE DETECTION/ FIRE MASS NOTIFICATION (261320)</t>
  </si>
  <si>
    <t>FIRE DETECTION/ UNCATEGORIZED FIRE DETECTION (261395)</t>
  </si>
  <si>
    <t>FIRE SUPPRESSION/ EXTINGUISHERS (271310)</t>
  </si>
  <si>
    <t>FIRE SUPPRESSION/ GAS SUPPRESSION (271315)</t>
  </si>
  <si>
    <t>FIRE SUPPRESSION/ SPRINKLER FABRICATION SYSTEMS (271320)</t>
  </si>
  <si>
    <t>FIRE SUPPRESSION/ TANKS, CYLINDERS (271325)</t>
  </si>
  <si>
    <t>FIRE SUPPRESSION/ UNCATEGORIZED FIRE SUPPRESSION (271395)</t>
  </si>
  <si>
    <t>FLEET/ CAR FLEET - SALES SERVICES:  CAR FUEL COSTS (861220)</t>
  </si>
  <si>
    <t>FLEET/ CAR FLEET - SALES SERVICES:  CAR LEASE &amp; PURCHASE (861230)</t>
  </si>
  <si>
    <t>FLEET/ CAR FLEET - SALES SERVICES:  CAR MAINTENANCE - SERVICE (861240)</t>
  </si>
  <si>
    <t>FLEET/ PERSONNEL TRANSPORTATION (861410)</t>
  </si>
  <si>
    <t>FUEL SYSTEMS/ FUEL SYSTEMS (641010)</t>
  </si>
  <si>
    <t>GOV FACING BUS CONS/ CERTIFICATES - PERMITS - FEES  (GFBC) (441010)</t>
  </si>
  <si>
    <t>GOV FACING BUS CONS/ CONTRACTOR-CONSULTANT - GOVERNMENT FACING BUS CONSULT (GFBC) (441015)</t>
  </si>
  <si>
    <t>GOV FACING BUS CONS/ DESIGN CONSULTANT - ENGINEER - INST (GFBC) (441020)</t>
  </si>
  <si>
    <t>GOV FACING BUS CONS/ ENERGY CONSULTANT (GFBC) (441025)</t>
  </si>
  <si>
    <t>GOV FACING BUS CONS/ ENVIRONMENTAL (GFBC) (441030)</t>
  </si>
  <si>
    <t>GOV FACING BUS CONS/ GOVERNMENT FACING CONSTRUCTION CONTRACTORS (GFBC) (441035)</t>
  </si>
  <si>
    <t>GOV FACING BUS CONS/ GOVERNMENT SPONSOR (GFBC) (441040)</t>
  </si>
  <si>
    <t>GOV FACING BUS CONS/ LEAD SPECIFIC CONSULTANT - PB (GFBC) (441045)</t>
  </si>
  <si>
    <t>GOV FACING BUS CONS/ LICENSING &amp; PERMITTING CONSULTANT (GFBC) (441050)</t>
  </si>
  <si>
    <t>GOV FACING BUS CONS/ LOBBYIST - PUBLIC SECTOR CONSULTANT - GOVT PROF (GFBC) (441055)</t>
  </si>
  <si>
    <t>HEAT EXCHANGERS/ FRAME &amp; PLATE  (661310)</t>
  </si>
  <si>
    <t>HEAT EXCHANGERS/ MICROCHANNEL (661010)</t>
  </si>
  <si>
    <t>HEAT EXCHANGERS/ ROTARY (661025)</t>
  </si>
  <si>
    <t>HEAT EXCHANGERS/ SHELL &amp; PLATE  (661315)</t>
  </si>
  <si>
    <t>HEAT EXCHANGERS/ SHELL &amp; TUBE (661030)</t>
  </si>
  <si>
    <t>HEAT EXCHANGERS/ TUBE &amp; FIN COILS (661040)</t>
  </si>
  <si>
    <t>HEAT EXCHANGERS/ UNCATEGORIZED HEAT EXCHANGERS (661395)</t>
  </si>
  <si>
    <t>HEAT EXCHANGERS/ VESSELS (661050)</t>
  </si>
  <si>
    <t>HVAC &amp; IR EQ BRANDED/ AIR MOVING EQUIPMENT (681210)</t>
  </si>
  <si>
    <t>HVAC &amp; IR EQ BRANDED/ CHILLERS (681220)</t>
  </si>
  <si>
    <t>HVAC &amp; IR EQ BRANDED/ DUCTED SPLITS (681230)</t>
  </si>
  <si>
    <t>HVAC &amp; IR EQ BRANDED/ MINI SPLITS (681240)</t>
  </si>
  <si>
    <t>HVAC &amp; IR EQ BRANDED/ UNCATEGORIZED BRANDED HVAC &amp; IR EQUIPMENT (681295)</t>
  </si>
  <si>
    <t>HVAC &amp; IR EQ BRANDED/ VRF (681250)</t>
  </si>
  <si>
    <t>HVAC &amp; IR EQUIP/ AIR COOLED CONDENSERS (671310)</t>
  </si>
  <si>
    <t>HVAC &amp; IR EQUIP/ AIR MOVING EQUIPMENT (671008)</t>
  </si>
  <si>
    <t>HVAC &amp; IR EQUIP/ BOILERS (671011)</t>
  </si>
  <si>
    <t>HVAC &amp; IR EQUIP/ CHILLERS (671017)</t>
  </si>
  <si>
    <t>HVAC &amp; IR EQUIP/ COMBUSTION EQUIPMENT (671020)</t>
  </si>
  <si>
    <t>HVAC &amp; IR EQUIP/ CONDENSING UNITS (671026)</t>
  </si>
  <si>
    <t>HVAC &amp; IR EQUIP/ COOLING TOWERS (671029)</t>
  </si>
  <si>
    <t>HVAC &amp; IR EQUIP/ CWS CISTERNS &amp; TANKS (671032)</t>
  </si>
  <si>
    <t>HVAC &amp; IR EQUIP/ DUCTED SPLITS (671035)</t>
  </si>
  <si>
    <t>HVAC &amp; IR EQUIP/ EVAPORATIVE CONDENSERS (671315)</t>
  </si>
  <si>
    <t>HVAC &amp; IR EQUIP/ EVAPORATORS (671038)</t>
  </si>
  <si>
    <t>HVAC &amp; IR EQUIP/ FAN COIL (671041)</t>
  </si>
  <si>
    <t>HVAC &amp; IR EQUIP/ FLUES (671044)</t>
  </si>
  <si>
    <t>HVAC &amp; IR EQUIP/ FREEZING EQUIPMENT (671320)</t>
  </si>
  <si>
    <t>HVAC &amp; IR EQUIP/ FURNACES (671047)</t>
  </si>
  <si>
    <t>HVAC &amp; IR EQUIP/ HEAT PUMP (671325)</t>
  </si>
  <si>
    <t>HVAC &amp; IR EQUIP/ HUMIDIFIERS (671050)</t>
  </si>
  <si>
    <t>HVAC &amp; IR EQUIP/ MINI SPLITS (671053)</t>
  </si>
  <si>
    <t>HVAC &amp; IR EQUIP/ PACKAGED UNITS (671056)</t>
  </si>
  <si>
    <t>HVAC &amp; IR EQUIP/ POWER (671059)</t>
  </si>
  <si>
    <t>HVAC &amp; IR EQUIP/ PRESSURE SETS (671062)</t>
  </si>
  <si>
    <t>HVAC &amp; IR EQUIP/ REFRIGERANT RECEIVER (671065)</t>
  </si>
  <si>
    <t>HVAC &amp; IR EQUIP/ TRAPS &amp; STRAINERS (671068)</t>
  </si>
  <si>
    <t>HVAC &amp; IR EQUIP/ UNCATEGORIZED HVAC &amp; IR EQUIPMENT (671295)</t>
  </si>
  <si>
    <t>HVAC &amp; IR EQUIP/ VENTILATION SYSTEM (671071)</t>
  </si>
  <si>
    <t>HVAC &amp; IR EQUIP/ VRF (671074)</t>
  </si>
  <si>
    <t>INSULATION/ CLOSED CELL FOAM (111010)</t>
  </si>
  <si>
    <t>INSULATION/ FIBERGLASS (111020)</t>
  </si>
  <si>
    <t>INSULATION/ GLASS WOOL (111050)</t>
  </si>
  <si>
    <t>INSULATION/ POLYURETHANE FOAM (111060)</t>
  </si>
  <si>
    <t>INSULATION/ RUBBER INSULATION (111070)</t>
  </si>
  <si>
    <t>INSULATION/ SOUND INSULATION (111080)</t>
  </si>
  <si>
    <t>INSULATION/ UNCATEGORIZED INSULATION (111095)</t>
  </si>
  <si>
    <t>INSURANCE &amp; RISK MGMT/ AVIATION (431310)</t>
  </si>
  <si>
    <t>INSURANCE &amp; RISK MGMT/ GENERAL COMPANY PROTECTION (I.E. LIABILITY) (431030)</t>
  </si>
  <si>
    <t>INSURANCE &amp; RISK MGMT/ MARINE (431035)</t>
  </si>
  <si>
    <t>INSURANCE &amp; RISK MGMT/ PROPERTY (431040)</t>
  </si>
  <si>
    <t>INTER-INTRA COMPANY/ JCI INTERNAL - INTER AND INTRA COMPANY (871010)</t>
  </si>
  <si>
    <t>IT COMMUNICATIONS/ FIXED DATA - VOICE - AUDIO VIDEO CONFERENCING (541020)</t>
  </si>
  <si>
    <t>IT COMMUNICATIONS/ MOBILE DATA AND VOICE (541040)</t>
  </si>
  <si>
    <t>IT COMMUNICATIONS/ NETWORK SERVICES (541060)</t>
  </si>
  <si>
    <t>IT COMMUNICATIONS/ SECURITY PRODUCTS AND SERVICES (541080)</t>
  </si>
  <si>
    <t>IT HARDWARE/ END USER HARDWARE (551310)</t>
  </si>
  <si>
    <t>IT HARDWARE/ ENTERPRISE HARDWARE (551325)</t>
  </si>
  <si>
    <t>IT HARDWARE/ IT HARDWARE MAINTENANCE AND SUPPORT (551205)</t>
  </si>
  <si>
    <t>IT HARDWARE/ PERIPHERALS AND CONSUMABLES (551320)</t>
  </si>
  <si>
    <t>IT HARDWARE/ PRINTING HARDWARE (551315)</t>
  </si>
  <si>
    <t>IT SERVICES/ TECHNICAL SERVICES:  IT (561010)</t>
  </si>
  <si>
    <t>IT SOFTWARE/ APPLICATION PROJECT WORK, SUPPORT &amp; MAINTENANCE (571010)</t>
  </si>
  <si>
    <t>IT SOFTWARE/ SOFTWARE:  AS A SERVICE (SAAS) (571640)</t>
  </si>
  <si>
    <t>IT SOFTWARE/ SOFTWARE:  SOFTWARE SUPPORT &amp; MAINTENANCE (571310)</t>
  </si>
  <si>
    <t>IT SOFTWARE/ SOFTWARE: PC - CLIENT SOFTWARE LICENSES (571610)</t>
  </si>
  <si>
    <t>LABELS/ DIRECT MATERIAL LABELS (693400)</t>
  </si>
  <si>
    <t>LEGAL SERVICES/ LEGAL SERVICES - CORPORATE MANAGED (201310)</t>
  </si>
  <si>
    <t>LEGAL SERVICES/ LEGAL SERVICES - NON CORPORATE MANAGED (201315)</t>
  </si>
  <si>
    <t>LIFE SAFETY PRODUCTS/ CLOTHING MATERIALS:  TEXTILE - LEATHER - RUBBER (701310)</t>
  </si>
  <si>
    <t>LIFE SAFETY PRODUCTS/ FACEMASKS - RESPIRATORS - EYEWEAR (701315)</t>
  </si>
  <si>
    <t>LIFE SAFETY PRODUCTS/ GAS DETECTION (701040)</t>
  </si>
  <si>
    <t>LIFE SAFETY PRODUCTS/ UNCATEGORIZED CLOTHING MATERIALS (701320)</t>
  </si>
  <si>
    <t>LITERATURE/ DIRECT MATERIALS LITERATURE - DRAWINGS - BROCHURES (591010)</t>
  </si>
  <si>
    <t>LOGISTICS-TRANSPORT/ COURIER - LOCAL DELIVERY SERVICES (951010)</t>
  </si>
  <si>
    <t>LOGISTICS-TRANSPORT/ CUSTOMS BROKER (951015)</t>
  </si>
  <si>
    <t>LOGISTICS-TRANSPORT/ DUTIES (951024)</t>
  </si>
  <si>
    <t>LOGISTICS-TRANSPORT/ EXPEDITED FREIGHT SERVICES (951026)</t>
  </si>
  <si>
    <t>LOGISTICS-TRANSPORT/ HEAVYWEIGHT AIR FREIGHT (951031)</t>
  </si>
  <si>
    <t>LOGISTICS-TRANSPORT/ LESS THAN TRUCKLOAD - LTL (951045)</t>
  </si>
  <si>
    <t>LOGISTICS-TRANSPORT/ LOGISTICS SERVICES (951051)</t>
  </si>
  <si>
    <t>LOGISTICS-TRANSPORT/ OCEAN FREIGHT - FULL CONTAINER (951055)</t>
  </si>
  <si>
    <t>LOGISTICS-TRANSPORT/ OCEAN FREIGHT - LCL (951060)</t>
  </si>
  <si>
    <t>LOGISTICS-TRANSPORT/ POSTAGE &amp; MAIL (951063)</t>
  </si>
  <si>
    <t>LOGISTICS-TRANSPORT/ RAIL (951065)</t>
  </si>
  <si>
    <t>LOGISTICS-TRANSPORT/ SMALL PACKAGE AIR FREIGHT (951067)</t>
  </si>
  <si>
    <t>LOGISTICS-TRANSPORT/ SMALL PACKAGE GROUND (951068)</t>
  </si>
  <si>
    <t>LOGISTICS-TRANSPORT/ TRUCKLOAD -  FULL (951070)</t>
  </si>
  <si>
    <t>LOGISTICS-TRANSPORT/ WAREHOUSING (951080)</t>
  </si>
  <si>
    <t>MARKETING SERVICES/ BROCHURES-POSTERS-LABELS-OTHER PRINTED MARKETING (901010)</t>
  </si>
  <si>
    <t>MARKETING SERVICES/ LICENSING - SPONSORSHIP (901020)</t>
  </si>
  <si>
    <t>MARKETING SERVICES/ MARKETING AGENCIES - ADVERTISING SERVICES (901030)</t>
  </si>
  <si>
    <t>MARKETING SERVICES/ PRODUCTION SERVICES (901040)</t>
  </si>
  <si>
    <t>MARKETING SERVICES/ PROMOTIONAL GOODS (901050)</t>
  </si>
  <si>
    <t>MARKETING SERVICES/ ROYALTIES (901060)</t>
  </si>
  <si>
    <t>MARKETING SERVICES/ SOCIAL MEDIA - DIGITAL SERVICES   (901070)</t>
  </si>
  <si>
    <t>MARKETING SERVICES/ TRADE SHOWS (901310)</t>
  </si>
  <si>
    <t>MATERIAL HANDL EQUIP/ FORK TRUCKS (581010)</t>
  </si>
  <si>
    <t>MATERIAL HANDL EQUIP/ MATERIAL HANDLING EQUIPMENT (NON-FORK TRUCKS) (581020)</t>
  </si>
  <si>
    <t>MECHANICAL/ BEARINGS (711005)</t>
  </si>
  <si>
    <t>MECHANICAL/ BELLOWS (711010)</t>
  </si>
  <si>
    <t>MECHANICAL/ BURNERS (711015)</t>
  </si>
  <si>
    <t>MECHANICAL/ COUPLINGS (711020)</t>
  </si>
  <si>
    <t>MECHANICAL/ DRIVE COMPONENTS (711025)</t>
  </si>
  <si>
    <t>MECHANICAL/ ENGINES (711310)</t>
  </si>
  <si>
    <t>MECHANICAL/ FILTERS, AIR (711032)</t>
  </si>
  <si>
    <t>MECHANICAL/ FILTERS, OIL (711035)</t>
  </si>
  <si>
    <t>MECHANICAL/ GAS MANIFOLDS (711045)</t>
  </si>
  <si>
    <t>MECHANICAL/ GEARS (711050)</t>
  </si>
  <si>
    <t>MECHANICAL/ HOSES (711315)</t>
  </si>
  <si>
    <t>MECHANICAL/ ISOLATORS (711055)</t>
  </si>
  <si>
    <t>MECHANICAL/ LOCKS (711060)</t>
  </si>
  <si>
    <t>MECHANICAL/ MACHINING, NON-CASTING (711065)</t>
  </si>
  <si>
    <t>MECHANICAL/ MAGNETS (711068)</t>
  </si>
  <si>
    <t>MECHANICAL/ PLUMBING SUPPLIES (711070)</t>
  </si>
  <si>
    <t>MECHANICAL/ RUBBER PRODUCTS (711075)</t>
  </si>
  <si>
    <t>MECHANICAL/ SEALS (711080)</t>
  </si>
  <si>
    <t>MECHANICAL/ SPRINGS (711085)</t>
  </si>
  <si>
    <t>MECHANICAL/ UNCATEGORIZED MECHANICAL (711095)</t>
  </si>
  <si>
    <t>MECHANICAL/ WATER FIXTURES (711090)</t>
  </si>
  <si>
    <t>MFG  EQUIPMENT/ ACID FILLING (821002)</t>
  </si>
  <si>
    <t>MFG  EQUIPMENT/ ASSEMBLY &amp; LEAD ACID BATTERY ASSEMBLY (821004)</t>
  </si>
  <si>
    <t>MFG  EQUIPMENT/ AUTOMATION &amp; CONTROLS AND ROBOTICS (821006)</t>
  </si>
  <si>
    <t>MFG  EQUIPMENT/ COATING - PAINTING - ADHESIVE (821008)</t>
  </si>
  <si>
    <t>MFG  EQUIPMENT/ CUTTING - PUNCHING - MILLING - TRIMMING (821010)</t>
  </si>
  <si>
    <t>MFG  EQUIPMENT/ CX-CT PROCESS  (821012)</t>
  </si>
  <si>
    <t>MFG  EQUIPMENT/ ELECTRONIC MFG EQUIPMENT (821310)</t>
  </si>
  <si>
    <t>MFG  EQUIPMENT/ FACILITIES:  POWER SUB-SYS, WATER COOLING, BAGHOUSE, AIR FLTR (821016)</t>
  </si>
  <si>
    <t>MFG  EQUIPMENT/ FILL - FORMATION - FINISHING (821018)</t>
  </si>
  <si>
    <t>MFG  EQUIPMENT/ LAMINATING EQUIPMENT (821028)</t>
  </si>
  <si>
    <t>MFG  EQUIPMENT/ LITHIUM ION EQUIPMENT (821032)</t>
  </si>
  <si>
    <t>MFG  EQUIPMENT/ MAINTENANCE &amp; REPAIR OF MFG EQUIPMENT (821033)</t>
  </si>
  <si>
    <t>MFG  EQUIPMENT/ MATERIAL FEEDING - MIXING (821034)</t>
  </si>
  <si>
    <t>MFG  EQUIPMENT/ METAL STAMPING - FINE BLANKING - PRESSING (821038)</t>
  </si>
  <si>
    <t>MFG  EQUIPMENT/ MULTI-ALLOY NEGATIVE STRIP (821041)</t>
  </si>
  <si>
    <t>MFG  EQUIPMENT/ OPTICAL INSPECTION (821043)</t>
  </si>
  <si>
    <t>MFG  EQUIPMENT/ OVENS &amp; CURING (821044)</t>
  </si>
  <si>
    <t>MFG  EQUIPMENT/ OXIDE (821046)</t>
  </si>
  <si>
    <t>MFG  EQUIPMENT/ PASTING (821048)</t>
  </si>
  <si>
    <t>MFG  EQUIPMENT/ PLASTIC MOLDING - THERMOFORMING - VACUUM COVERING (821050)</t>
  </si>
  <si>
    <t>MFG  EQUIPMENT/ POLY &amp; POLY RECYCLING (821054)</t>
  </si>
  <si>
    <t>MFG  EQUIPMENT/ POWERFRAME (821056)</t>
  </si>
  <si>
    <t>MFG  EQUIPMENT/ REFINING - CASTING (821058)</t>
  </si>
  <si>
    <t>MFG  EQUIPMENT/ ROTARY FURNACE (821062)</t>
  </si>
  <si>
    <t>MFG  EQUIPMENT/ TESTING - MEASUREMENT - LABORATORY EQUIPMENT (821068)</t>
  </si>
  <si>
    <t>MFG  EQUIPMENT/ TUBE BENDING (821070)</t>
  </si>
  <si>
    <t>MFG  EQUIPMENT/ UNCATEGORIZED MFG EQUIPMENT (821395)</t>
  </si>
  <si>
    <t>MFG  EQUIPMENT/ WAREHOUSE - FACILITY (821072)</t>
  </si>
  <si>
    <t>MFG  EQUIPMENT/ WASHING - DRYING (821074)</t>
  </si>
  <si>
    <t>MFG  EQUIPMENT/ WELDING - WIRING - SOLDERING - JOINING - GLUING - RIVETING (821076)</t>
  </si>
  <si>
    <t>MOTORS/ DRAFT INDUCER MOTORS (721005)</t>
  </si>
  <si>
    <t>MOTORS/ FRACTIONAL HP - ECM  MOTORS (721025)</t>
  </si>
  <si>
    <t>MOTORS/ HERMETIC MOTORS (721035)</t>
  </si>
  <si>
    <t>MOTORS/ IHP MOTORS (INTEGRAL HP MORE THAN 1, UNDER 100) (721040)</t>
  </si>
  <si>
    <t>MOTORS/ LARGE MOTORS GREATER THAN 100 HP (721045)</t>
  </si>
  <si>
    <t>MRO PARTS &amp; SUPPLIES/ AUTOMATION CONTROL PARTS (911405)</t>
  </si>
  <si>
    <t>MRO PARTS &amp; SUPPLIES/ CHEMICALS:  LUBRICANTS - REFRIGERANT - CAUSTIC SODA - ETC. (911407)</t>
  </si>
  <si>
    <t>MRO PARTS &amp; SUPPLIES/ CLEANING &amp; JANITORIAL (911409)</t>
  </si>
  <si>
    <t>MRO PARTS &amp; SUPPLIES/ COMPRESSORS (911410)</t>
  </si>
  <si>
    <t>MRO PARTS &amp; SUPPLIES/ CONVEYORS AND TRANSPORT (911415)</t>
  </si>
  <si>
    <t>MRO PARTS &amp; SUPPLIES/ CYLINDERS (911420)</t>
  </si>
  <si>
    <t>MRO PARTS &amp; SUPPLIES/ ELECTRICAL - ELECTRONIC (911425)</t>
  </si>
  <si>
    <t>MRO PARTS &amp; SUPPLIES/ FASTENERS (NON BOM) &amp; INDUSTRIAL SUPPLIES (911435)</t>
  </si>
  <si>
    <t>MRO PARTS &amp; SUPPLIES/ FILTERS (911440)</t>
  </si>
  <si>
    <t>MRO PARTS &amp; SUPPLIES/ HVAC (911445)</t>
  </si>
  <si>
    <t>MRO PARTS &amp; SUPPLIES/ INDUSTRIAL GAS: CO2-NO2-OXYGEN-OTHER GAS (911447)</t>
  </si>
  <si>
    <t>MRO PARTS &amp; SUPPLIES/ LIFE SAFETY:  FIRE MONITORING, DETECTION, ALARM, SUPPRESSION (911450)</t>
  </si>
  <si>
    <t>MRO PARTS &amp; SUPPLIES/ LIFE SAFETY:  GAS DETECTION (911451)</t>
  </si>
  <si>
    <t>MRO PARTS &amp; SUPPLIES/ MEASURING DEVICES &amp; INSTRUMENTS (911453)</t>
  </si>
  <si>
    <t>MRO PARTS &amp; SUPPLIES/ MOTORS (911455)</t>
  </si>
  <si>
    <t>MRO PARTS &amp; SUPPLIES/ OEM SPARE PARTS (911460)</t>
  </si>
  <si>
    <t>MRO PARTS &amp; SUPPLIES/ PIPES - VALVES - FITTINGS - SEALS - PUMPS - PLUMBING (911465)</t>
  </si>
  <si>
    <t>MRO PARTS &amp; SUPPLIES/ PNEUMATIC &amp; HYDRAULIC (911470)</t>
  </si>
  <si>
    <t>MRO PARTS &amp; SUPPLIES/ POWER TRANSMISSION - BEARINGS - BELTS - BUSHINGS (911475)</t>
  </si>
  <si>
    <t>MRO PARTS &amp; SUPPLIES/ SAFETY SUPPLIES - PERSONAL PROTECTIVE EQUIPMENT (911483)</t>
  </si>
  <si>
    <t>MRO PARTS &amp; SUPPLIES/ SECURITY SUPPLIES &amp; EQUIPMENT (911487)</t>
  </si>
  <si>
    <t>MRO PARTS &amp; SUPPLIES/ TOOLS (HAND - POWER - HVAC) (911070)</t>
  </si>
  <si>
    <t>MRO PARTS &amp; SUPPLIES/ UNIFORMS (911491)</t>
  </si>
  <si>
    <t>MRO PARTS &amp; SUPPLIES/ WELDING SUPPLIES (911496)</t>
  </si>
  <si>
    <t>NURSE CALL COMM SYS/ NURSE CALL (281310)</t>
  </si>
  <si>
    <t>OFFICE SUPPLIES/ COPY PAPER &amp; OFFICE STATIONARY (921040)</t>
  </si>
  <si>
    <t>OFFICE SUPPLIES/ OFF SUPPLIES &amp; EQUIP:  PENS - FOLDERS - AUDIO VISUAL - ETC. (921050)</t>
  </si>
  <si>
    <t>PACKAGING &amp; DIST SUP/ DISTRIBUTION SUPPLIES:  PACKING PLASTICS &amp; SUPPLIES (651010)</t>
  </si>
  <si>
    <t>PACKAGING &amp; DIST SUP/ DISTRIBUTION SUPPLIES:  PALLETS (651030)</t>
  </si>
  <si>
    <t>PACKAGING &amp; DIST SUP/ PACKAGING:  CORRUGATED (651040)</t>
  </si>
  <si>
    <t>PACKAGING &amp; DIST SUP/ PACKAGING:  RETURNABLES (651050)</t>
  </si>
  <si>
    <t>PLANT/ SUB-ASSEMBLY (731010)</t>
  </si>
  <si>
    <t>PLASTICS/ BLOW MOLDING PLASTICS (302010)</t>
  </si>
  <si>
    <t>PLASTICS/ COMPRESSION MOLDING PLASTICS (302510)</t>
  </si>
  <si>
    <t>PLASTICS/ DOOR RELEASE HANDLE ASSEMBLIES (308000)</t>
  </si>
  <si>
    <t>PLASTICS/ EXTRUSION PLASTICS (303510)</t>
  </si>
  <si>
    <t>PLASTICS/ FITTINGS - PLASTIC (303520)</t>
  </si>
  <si>
    <t>PLASTICS/ INJECTION MOLDING PLASTICS (303000)</t>
  </si>
  <si>
    <t>PLASTICS/ NON-METALLIC PIPE &amp; PVC (303530)</t>
  </si>
  <si>
    <t>PLASTICS/ PLASTIC FABRICATION (301310)</t>
  </si>
  <si>
    <t>PLASTICS/ STRUCTURAL FOAM MOLDING PLASTICS (301315)</t>
  </si>
  <si>
    <t>PLASTICS/ UNCATEGORIZED  PLASTICS (309695)</t>
  </si>
  <si>
    <t>PLASTICS/ VERTICAL INJECTION MOLDING &amp; OVERMOLDING (307010)</t>
  </si>
  <si>
    <t>PRINTING SERVICES/ PRINT &amp; FULFILLMENT SERVICES (501010)</t>
  </si>
  <si>
    <t>PROFESSIONAL SRVS/ ENERGY SERVICES &amp; CERTIFICATIONS (941020)</t>
  </si>
  <si>
    <t>PROFESSIONAL SRVS/ GENERAL BUSINESS CONSULTING (941035)</t>
  </si>
  <si>
    <t>PROFESSIONAL SRVS/ GOVERNMENT AGENCIES - MUNICIPALITIES (941040)</t>
  </si>
  <si>
    <t>PROFESSIONAL SRVS/ PUBLICATIONS &amp; ONLINE DATA SUBSCRIPTIONS (941060)</t>
  </si>
  <si>
    <t>PROFESSIONAL SRVS/ SALES AGENT - FACILITATOR (941075)</t>
  </si>
  <si>
    <t>PROFESSIONAL SRVS/ TRANSLATION WORK (941080)</t>
  </si>
  <si>
    <t>PROPERTY MANAGEMENT/ PROPERTIES:  MANUFACTURING BUILDINGS-LAND (LEASE - LEASING) (891010)</t>
  </si>
  <si>
    <t>PROPERTY MANAGEMENT/ PROPERTIES:  NON-MANUFACTURING BUILDING-LAND (LEASE-LEASING) (891020)</t>
  </si>
  <si>
    <t>PUMPS/ OIL PUMPS (741010)</t>
  </si>
  <si>
    <t>PUMPS/ REFRIGERANT PUMPS (741020)</t>
  </si>
  <si>
    <t>PUMPS/ UNCATEGORIZED PUMPS (741095)</t>
  </si>
  <si>
    <t>PUMPS/ VACUUM PUMPS (741030)</t>
  </si>
  <si>
    <t>PUMPS/ WATER PUMPS - FIXED SPEED (741040)</t>
  </si>
  <si>
    <t>PUMPS/ WATER PUMPS - VARIABLE SPEED (741050)</t>
  </si>
  <si>
    <t>REFUNDS &amp; PAYMENTS/ CALL OUT PAYMENTS (321310)</t>
  </si>
  <si>
    <t>REFUNDS &amp; PAYMENTS/ CUSTOMER REFUNDS (321315)</t>
  </si>
  <si>
    <t>REFUNDS &amp; PAYMENTS/ SHIP OWNER COMMISSIONS (321320)</t>
  </si>
  <si>
    <t>RESIN/ ABS - PC-ABS RESIN (354010)</t>
  </si>
  <si>
    <t>RESIN/ ACETAL POM RESIN (352510)</t>
  </si>
  <si>
    <t>RESIN/ COLOR CONCENTRATE RESIN (351010)</t>
  </si>
  <si>
    <t>RESIN/ FILLED POLYPRO - TPO RESIN (353510)</t>
  </si>
  <si>
    <t>RESIN/ HDPE RESIN (355010)</t>
  </si>
  <si>
    <t>RESIN/ NYLON RESIN (352010)</t>
  </si>
  <si>
    <t>RESIN/ PC-PBT BLEND RESIN (356710)</t>
  </si>
  <si>
    <t>RESIN/ POLYCARBONATE RESIN (354510)</t>
  </si>
  <si>
    <t>RESIN/ POLYPRO RESIN (353010)</t>
  </si>
  <si>
    <t>RESIN/ PPE-PS BLEND RESIN (356720)</t>
  </si>
  <si>
    <t>RESIN/ PVC RESIN (355510)</t>
  </si>
  <si>
    <t>RESIN/ REPROCESSED RESIN (356510)</t>
  </si>
  <si>
    <t>RESIN/ UNCATEGORIZED RESIN (356760)</t>
  </si>
  <si>
    <t>SECURITY - INTRUSION/ INTRUSION MONITORING SERVICES (751310)</t>
  </si>
  <si>
    <t>SECURITY - INTRUSION/ INTRUSION NOTIFICATION (751315)</t>
  </si>
  <si>
    <t>SECURITY - INTRUSION/ INTRUSION SENSORS (751320)</t>
  </si>
  <si>
    <t>SECURITY - INTRUSION/ SECURITY COMMUNICATIONS EQUIPMENT (751325)</t>
  </si>
  <si>
    <t>SECURITY - INTRUSION/ SECURITY CONTROL PANELS (751330)</t>
  </si>
  <si>
    <t>SECURITY - INTRUSION/ TRAFFIC CONTROL (751045)</t>
  </si>
  <si>
    <t>SECURITY - INTRUSION/ UNCATEGORIZED SECURITY - INTRUSION (751335)</t>
  </si>
  <si>
    <t>SILVER/ BRAZING COMPOUND - SILVER (241010)</t>
  </si>
  <si>
    <t>STEEL/ BAR &amp; PROFILE - STAINLESS STEEL - SS (234210)</t>
  </si>
  <si>
    <t>STEEL/ BAR &amp; PROFILE - STEEL (234220)</t>
  </si>
  <si>
    <t>STEEL/ COLD ROLL STEEL, COIL &amp; SHEET (231020)</t>
  </si>
  <si>
    <t>STEEL/ CYLINDERS - STEEL (231310)</t>
  </si>
  <si>
    <t>STEEL/ FABRICATIONS - ELECTRICAL ENCLOSURES (234405)</t>
  </si>
  <si>
    <t>STEEL/ FABRICATIONS - STEEL (234410)</t>
  </si>
  <si>
    <t>STEEL/ FITTINGS - STEEL (234420)</t>
  </si>
  <si>
    <t>STEEL/ FORGINGS - STEEL (234430)</t>
  </si>
  <si>
    <t>STEEL/ HOT ROLL STEEL, COIL &amp; SHEET (231030)</t>
  </si>
  <si>
    <t>STEEL/ PLATE - STEEL (234440)</t>
  </si>
  <si>
    <t>STEEL/ PRE-COATED - STEEL (234450)</t>
  </si>
  <si>
    <t>STEEL/ STAINLESS STEEL, COIL &amp; SHEET (231040)</t>
  </si>
  <si>
    <t>STEEL/ TUBE &amp; PIPE - STAINLESS STEEL (234810)</t>
  </si>
  <si>
    <t>STEEL/ TUBE &amp; PIPE - STEEL (234820)</t>
  </si>
  <si>
    <t>SUBCONTRACTING/ BUILDING ENVELOPE (761005)</t>
  </si>
  <si>
    <t>SUBCONTRACTING/ COMMISSIONING (761310)</t>
  </si>
  <si>
    <t>SUBCONTRACTING/ CONCRETE MASONRY (761010)</t>
  </si>
  <si>
    <t>SUBCONTRACTING/ CONTROL PANEL &amp; SWITCHGEAR (761015)</t>
  </si>
  <si>
    <t>SUBCONTRACTING/ DESIGN ENGINEERING  (761315)</t>
  </si>
  <si>
    <t>SUBCONTRACTING/ ELECTRICAL SERVICE - INSTALLATION (761020)</t>
  </si>
  <si>
    <t>SUBCONTRACTING/ GENERAL SUBCONTRACTING (761025)</t>
  </si>
  <si>
    <t>SUBCONTRACTING/ GUARD SERVICES (761320)</t>
  </si>
  <si>
    <t>SUBCONTRACTING/ HVAC SERVICE - INSTALLATION - HEAT-VENTILATION-AIR CONDITION (761030)</t>
  </si>
  <si>
    <t>SUBCONTRACTING/ INSULATION SERVICES (761035)</t>
  </si>
  <si>
    <t>SUBCONTRACTING/ LIGHTING SERVICES - INSTALLATION (761040)</t>
  </si>
  <si>
    <t>SUBCONTRACTING/ LOCKSMITH SERVICES (761325)</t>
  </si>
  <si>
    <t>SUBCONTRACTING/ MECHANICAL SERVICE - INSTALLATION (761045)</t>
  </si>
  <si>
    <t>SUBCONTRACTING/ PLUMBING SERVICES (761050)</t>
  </si>
  <si>
    <t>SUBCONTRACTING/ PRODUCTION &amp; MANUFACTURING SERVICES (761055)</t>
  </si>
  <si>
    <t>SUBCONTRACTING/ REFRIGERATION SERVICES (761060)</t>
  </si>
  <si>
    <t>SUBCONTRACTING/ SAFETY &amp; SECURITY SYSTEM INSTALLATION SERVICES (761065)</t>
  </si>
  <si>
    <t>SUBCONTRACTING/ SOLAR SERVICES - INSTALLATION (761070)</t>
  </si>
  <si>
    <t>SULFURIC ACID/ RECYCLED - MINED (131010)</t>
  </si>
  <si>
    <t>SULFURIC ACID/ SULFURIC BURNED (131020)</t>
  </si>
  <si>
    <t>TAXES &amp; FEES/ GOVERNMENT &amp; LOCAL AUTHORITY FEES (881010)</t>
  </si>
  <si>
    <t>TAXES &amp; FEES/ TAXES (881020)</t>
  </si>
  <si>
    <t>TITANIUM/ TUBES - TECH TUBES - PLATES - FABRICATIONS (251010)</t>
  </si>
  <si>
    <t>TOOLING/ FINEBLANKING (INCLUDE ALL LEVELS) (491010)</t>
  </si>
  <si>
    <t>TOOLING/ FOAM MOLDING TOOLING (491020)</t>
  </si>
  <si>
    <t>TOOLING/ GIGS AND FIXTURES TOOLING (491030)</t>
  </si>
  <si>
    <t>TOOLING/ STAMPING DIES - TOOLING (491040)</t>
  </si>
  <si>
    <t>TRAVEL/ AIRLINE COSTS (981010)</t>
  </si>
  <si>
    <t>TRAVEL/ FOOD EXPENSES (981020)</t>
  </si>
  <si>
    <t>TRAVEL/ GROUND TRANSPORTATION - CAR RENTAL (981030)</t>
  </si>
  <si>
    <t>TRAVEL/ HOTELS (981040)</t>
  </si>
  <si>
    <t>TRAVEL/ MEETINGS (981050)</t>
  </si>
  <si>
    <t>TRAVEL/ TRAVEL AGENCY (981060)</t>
  </si>
  <si>
    <t>UNCATEGORIZED/ RECLASSIFY-NOT ASSIGNED-NOT SELECTABLE-DIR (991010)</t>
  </si>
  <si>
    <t>UNCATEGORIZED/ RECLASSIFY-NOT ASSIGNED-NOT SELECTABLE-IND-FLD (991020)</t>
  </si>
  <si>
    <t>UNION RELATED/ UNION:  COURT ORDERED (971010)</t>
  </si>
  <si>
    <t>UNION RELATED/ UNION:  DUES (971020)</t>
  </si>
  <si>
    <t>VALVES/ ANGLE VALVES (771005)</t>
  </si>
  <si>
    <t>VALVES/ BALANCING VALVES (771310)</t>
  </si>
  <si>
    <t>VALVES/ BALL VALVES (771010)</t>
  </si>
  <si>
    <t>VALVES/ BUTTERFLY VALVES (771015)</t>
  </si>
  <si>
    <t>VALVES/ CHECK VALVES (771020)</t>
  </si>
  <si>
    <t>VALVES/ CONTROL VALVES (771315)</t>
  </si>
  <si>
    <t>VALVES/ ELECTRONIC EXPANSION VALVES (771025)</t>
  </si>
  <si>
    <t>VALVES/ FILTER DRIER VALVES (771028)</t>
  </si>
  <si>
    <t>VALVES/ GAS VALVES (771030)</t>
  </si>
  <si>
    <t>VALVES/ GLOBE VALVES (771035)</t>
  </si>
  <si>
    <t>VALVES/ ORIFICE VALVES (771320)</t>
  </si>
  <si>
    <t>VALVES/ REFRIGERATION VALVES (771325)</t>
  </si>
  <si>
    <t>VALVES/ RELIEF - SAFETY VALVES (771040)</t>
  </si>
  <si>
    <t>VALVES/ REVERSING VALVES (771045)</t>
  </si>
  <si>
    <t>VALVES/ SERVICE VALVES (771050)</t>
  </si>
  <si>
    <t>VALVES/ SOLENOID VALVES (771055)</t>
  </si>
  <si>
    <t>VALVES/ THERMOSTATIC EXPANSION VALVE (TXV) (771065)</t>
  </si>
  <si>
    <t>VALVES/ UNCATEGORIZED VALVES (771095)</t>
  </si>
  <si>
    <t>VALVES/ ZONE VALVES (771330)</t>
  </si>
  <si>
    <t>VERTICAL ACCESS-LIFT/ AERIAL ACCESS RENTAL (781010)</t>
  </si>
  <si>
    <t>VERTICAL ACCESS-LIFT/ CRANES &amp; HOISTS (781020)</t>
  </si>
  <si>
    <t>VERTICAL ACCESS-LIFT/ ELEVATORS - ESCALATORS (781030)</t>
  </si>
  <si>
    <t>VERTICAL ACCESS-LIFT/ UNCATEGORIZED VERTICAL ACCESS &amp; LIFTING (781095)</t>
  </si>
  <si>
    <t>VIDEO/ CAMERAS - VIDEO (331310)</t>
  </si>
  <si>
    <t>VIDEO/ DIGITAL VIDEO RECORDERS DVRS (331315)</t>
  </si>
  <si>
    <t>VIDEO/ MONITORS - VIDEO (331320)</t>
  </si>
  <si>
    <t>VIDEO/ MOUNTS &amp; ACCESSORIES - VIDEO (331325)</t>
  </si>
  <si>
    <t>VIDEO/ UNCATEGORIZED VIDEO (331330)</t>
  </si>
  <si>
    <t>VIDEO/ VIDEO MANAGEMENT SOFTWARE (331335)</t>
  </si>
  <si>
    <t>VIDEO/ VIDEO STORAGE (331340)</t>
  </si>
  <si>
    <t>WHOLESALE - DISTRIB/ ELECTRICAL WHOLESALER - DISTRIBUTOR (791010)</t>
  </si>
  <si>
    <t>WHOLESALE - DISTRIB/ FIRE WHOLESALER - DISTRIBUTOR (791310)</t>
  </si>
  <si>
    <t>WHOLESALE - DISTRIB/ HVAC WHOLESALER - DISTRIBUTOR (791020)</t>
  </si>
  <si>
    <t>WHOLESALE - DISTRIB/ IT CONSUMABLES WHOLESALER - DISTRIBUTOR (791030)</t>
  </si>
  <si>
    <t>WHOLESALE - DISTRIB/ LIGHTING WHOLESALER - DISTRIBUTOR (791040)</t>
  </si>
  <si>
    <t>WHOLESALE - DISTRIB/ MECHANICAL WHOLESALER - DISTRIBUTOR (791050)</t>
  </si>
  <si>
    <t>WHOLESALE - DISTRIB/ PLUMBING WHOLESALER - DISTRIBUTOR (791060)</t>
  </si>
  <si>
    <t>WHOLESALE - DISTRIB/ REFRIGERANT WHOLESALER - DISTRIBUTOR (791070)</t>
  </si>
  <si>
    <t>WHOLESALE - DISTRIB/ REFRIGERATION WHOLESALER - DISTRIBUTOR (791080)</t>
  </si>
  <si>
    <t>WHOLESALE - DISTRIB/ SECURITY WHOLESALER - DISTRIBUTOR (791320)</t>
  </si>
  <si>
    <t>HRV</t>
  </si>
  <si>
    <t>REQUIRED - Estimated Annual Spend (Section 2)</t>
  </si>
  <si>
    <t>_SEC02_13</t>
  </si>
  <si>
    <t>UIN</t>
  </si>
  <si>
    <t>REQUIRED - UIN (Section 2)</t>
  </si>
  <si>
    <t>Subcontractor country of origin</t>
  </si>
  <si>
    <t>UIN (3P supplier relationship ID)</t>
  </si>
  <si>
    <t>HRV supplier</t>
  </si>
  <si>
    <t>MOTORS/ FRACTIONAL HP - PSC  MOTORS (721030)</t>
  </si>
  <si>
    <t>STEEL/ STAMPINGS - STEEL (234460)</t>
  </si>
  <si>
    <t>Payment Terms (_DD10)</t>
  </si>
  <si>
    <t>0 NWPR</t>
  </si>
  <si>
    <t>0 NPR</t>
  </si>
  <si>
    <t>10 NWPR</t>
  </si>
  <si>
    <t>90 NPR</t>
  </si>
  <si>
    <t>Payment Terms:</t>
  </si>
  <si>
    <t>Rank</t>
  </si>
  <si>
    <t>30 NPR</t>
  </si>
  <si>
    <t>45 NPR</t>
  </si>
  <si>
    <t>60 NPR</t>
  </si>
  <si>
    <t>75 NPR</t>
  </si>
  <si>
    <t>PWP 90 NPR</t>
  </si>
  <si>
    <t>105 NPR</t>
  </si>
  <si>
    <t>120 NPR</t>
  </si>
  <si>
    <t>Standard Terms</t>
  </si>
  <si>
    <t>Payment Terms</t>
  </si>
  <si>
    <t>REQUIRED - Payment Terms (Section 2)</t>
  </si>
  <si>
    <t>_SEC02_11a</t>
  </si>
  <si>
    <t>Payment Terms Acknowledgement</t>
  </si>
  <si>
    <t>_CB19_01</t>
  </si>
  <si>
    <t>_CB19_02</t>
  </si>
  <si>
    <t>Section 6 - Non Standard Payment Terms</t>
  </si>
  <si>
    <t>Reason for request to change supplier payment terms</t>
  </si>
  <si>
    <r>
      <t xml:space="preserve">Is the proposed payment term approved by a Procurement Category Strategy or Sourcing Board Decision?  </t>
    </r>
    <r>
      <rPr>
        <b/>
        <i/>
        <sz val="11"/>
        <color theme="1"/>
        <rFont val="Calibri"/>
        <family val="2"/>
        <scheme val="minor"/>
      </rPr>
      <t>(if yes, please attach documentation)</t>
    </r>
  </si>
  <si>
    <t>Permanent Payment Terms Change Request?</t>
  </si>
  <si>
    <t>if no, provide purchase order number or job number impacted:</t>
  </si>
  <si>
    <t>If yes, please indicate contract term duration.</t>
  </si>
  <si>
    <t>Suppliers Annual Spend:</t>
  </si>
  <si>
    <t xml:space="preserve">Has JCI executed as signed contract or agreement with the supplier?
</t>
  </si>
  <si>
    <t>Working Capital Impact</t>
  </si>
  <si>
    <t>DPO</t>
  </si>
  <si>
    <t>Section 7 - Additional Information</t>
  </si>
  <si>
    <t>Section 8:  Approvals</t>
  </si>
  <si>
    <t>SECTION 7 VALIDATION (_SEC06)</t>
  </si>
  <si>
    <t>SECTION 8 VALIDATION (_SEC07)</t>
  </si>
  <si>
    <t>REQUIRED - Select Response For Payment Terms Acknowledgement (Section2)</t>
  </si>
  <si>
    <t>SECTION 6 VALIDATION (_SEC06a)</t>
  </si>
  <si>
    <t>Payment Terms Acknowledgement (_CB19)</t>
  </si>
  <si>
    <t>_SEC06a</t>
  </si>
  <si>
    <t>Non-Standard Payment Terms</t>
  </si>
  <si>
    <t>_SEC06a_01</t>
  </si>
  <si>
    <t>Payment Terms Authorization (_CB20)</t>
  </si>
  <si>
    <t>Permanent Payment Terms (_CB21)</t>
  </si>
  <si>
    <t>Signed Contract (_CB22)</t>
  </si>
  <si>
    <t>_CB20_01</t>
  </si>
  <si>
    <t>_CB20_02</t>
  </si>
  <si>
    <t>_CB21_01</t>
  </si>
  <si>
    <t>_CB21_02</t>
  </si>
  <si>
    <t>_CB22_01</t>
  </si>
  <si>
    <t>_CB22_02</t>
  </si>
  <si>
    <t>Payment Terms Approval</t>
  </si>
  <si>
    <t>REQUIRED - Answer Non-Standard Payment Term Authorization Question (Section 6)</t>
  </si>
  <si>
    <t>Payment Terms Change Reason</t>
  </si>
  <si>
    <t>_SEC06a_02</t>
  </si>
  <si>
    <t>_SEC06a_03</t>
  </si>
  <si>
    <t>_SEC06a_04</t>
  </si>
  <si>
    <t>Permanent</t>
  </si>
  <si>
    <t>PO or Job Number</t>
  </si>
  <si>
    <t>Executed Agreement</t>
  </si>
  <si>
    <t>_SEC06a_05</t>
  </si>
  <si>
    <t>_SEC06a_06</t>
  </si>
  <si>
    <t>Agreement Term</t>
  </si>
  <si>
    <t>REQUIRED - Provide Reason For Usage Of Non-Standard Payment Terms (Section 6)</t>
  </si>
  <si>
    <t>REQUIRED - Payment Terms Permanent Change Question - Answer (Section 6)</t>
  </si>
  <si>
    <t>REQUIRED - Provide PO or Job Number (Section 6)</t>
  </si>
  <si>
    <t>REQUIRED - Executed Agreement Question - Answer (Section 6)</t>
  </si>
  <si>
    <t>REQUIRED - Agreement Terms (Section 6)</t>
  </si>
  <si>
    <t>Specify name of procurement personnel involved with review of alternate sources</t>
  </si>
  <si>
    <t>Proposed Non Standard Payment Terms:</t>
  </si>
  <si>
    <t>Standard Payment Terms:</t>
  </si>
  <si>
    <t>I acknowledge I have made the supplier aware of the Payment Terms</t>
  </si>
  <si>
    <t>You are required to notify the supplier their payment terms.</t>
  </si>
  <si>
    <t>Provide Reason For Providing Supplier Payment By Check:</t>
  </si>
  <si>
    <t>OK</t>
  </si>
  <si>
    <t>(Blank)</t>
  </si>
  <si>
    <t>I acknowledge I have changed the Standard Payment Terms above to be Non Standard.  I have completed the Non Standard Payment Term Requirements and I have followed section 5.02a of the DoA for Non Standard Payment Term Approvals:</t>
  </si>
  <si>
    <t>Tyco</t>
  </si>
  <si>
    <t>Fire Domain - CAN(SG)</t>
  </si>
  <si>
    <t>_CB02_14</t>
  </si>
  <si>
    <t>Fire Domain- US (SG)</t>
  </si>
  <si>
    <t>Forth Shift – Largo</t>
  </si>
  <si>
    <t>Deltek CostPoint- Federal Systems</t>
  </si>
  <si>
    <t>_CB02_15</t>
  </si>
  <si>
    <t>_CB02_16</t>
  </si>
  <si>
    <t>_CB02_17</t>
  </si>
  <si>
    <t>_CB02_18</t>
  </si>
  <si>
    <t xml:space="preserve">JCFS-Suppliers@jcifederal.com </t>
  </si>
  <si>
    <t>PRSUB</t>
  </si>
  <si>
    <t>PRMS</t>
  </si>
  <si>
    <t>Security Domain - US (TIS) Commercial/Retail/Federal</t>
  </si>
  <si>
    <t>Security - AI</t>
  </si>
  <si>
    <t>_CB02_19</t>
  </si>
  <si>
    <t>Security Commercial - AS400 CAN</t>
  </si>
  <si>
    <t>See "Supplier Type &amp; DD" Sheet or refer to BOS Policy "Global Procurement Policy 13-13.100.BEHQ"</t>
  </si>
  <si>
    <t>Revised: 08/16/2018 (CMEDEIN)</t>
  </si>
  <si>
    <t>TONIA REED</t>
  </si>
  <si>
    <t>302-518-2835</t>
  </si>
  <si>
    <t>0N28</t>
  </si>
  <si>
    <t>55-0438028</t>
  </si>
  <si>
    <t>SIGHT GLASSES &amp; LEVEL GUAGES</t>
  </si>
  <si>
    <t>PRESSURE PRODUCTS CO, INC.</t>
  </si>
  <si>
    <t>4540 W. WASHINGTON STREET</t>
  </si>
  <si>
    <t>CHARLESTON</t>
  </si>
  <si>
    <t>WV</t>
  </si>
  <si>
    <t>AKASH</t>
  </si>
  <si>
    <t>304-744-7871</t>
  </si>
  <si>
    <t>304-744-6705</t>
  </si>
  <si>
    <t>ASRIN@PRESSUREPRODUCTS.COM</t>
  </si>
  <si>
    <t>T. WARD</t>
  </si>
  <si>
    <t>TWARD@PRESSUREPRODUCTS.COM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</si>
</sst>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lt;=9999999]###\-####;\(###\)\ ###\-####"/>
    <numFmt numFmtId="166" formatCode="00000"/>
    <numFmt numFmtId="167" formatCode="&quot;$&quot;#,##0.00"/>
  </numFmts>
  <fonts count="39" x14ac:knownFonts="1">
    <font>
      <sz val="11"/>
      <color theme="1"/>
      <name val="Calibri"/>
      <family val="2"/>
      <scheme val="minor"/>
    </font>
    <font>
      <u/>
      <sz val="11"/>
      <color theme="10"/>
      <name val="Calibri"/>
      <family val="2"/>
    </font>
    <font>
      <b/>
      <sz val="14"/>
      <color theme="1"/>
      <name val="Calibri"/>
      <family val="2"/>
      <scheme val="minor"/>
    </font>
    <font>
      <b/>
      <sz val="20"/>
      <color theme="1"/>
      <name val="Calibri"/>
      <family val="2"/>
      <scheme val="minor"/>
    </font>
    <font>
      <sz val="11"/>
      <name val="Calibri"/>
      <family val="2"/>
      <scheme val="minor"/>
    </font>
    <font>
      <sz val="10"/>
      <name val="Arial"/>
      <family val="2"/>
    </font>
    <font>
      <sz val="14"/>
      <color theme="1"/>
      <name val="Calibri"/>
      <family val="2"/>
      <scheme val="minor"/>
    </font>
    <font>
      <b/>
      <sz val="16"/>
      <color theme="1"/>
      <name val="Calibri"/>
      <family val="2"/>
      <scheme val="minor"/>
    </font>
    <font>
      <sz val="16"/>
      <color theme="1"/>
      <name val="Calibri"/>
      <family val="2"/>
      <scheme val="minor"/>
    </font>
    <font>
      <sz val="12"/>
      <name val="Calibri"/>
      <family val="2"/>
      <scheme val="minor"/>
    </font>
    <font>
      <sz val="14"/>
      <name val="Calibri"/>
      <family val="2"/>
      <scheme val="minor"/>
    </font>
    <font>
      <b/>
      <sz val="14"/>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
      <b/>
      <i/>
      <sz val="11"/>
      <color theme="1"/>
      <name val="Calibri"/>
      <family val="2"/>
      <scheme val="minor"/>
    </font>
    <font>
      <sz val="20"/>
      <color theme="1"/>
      <name val="Calibri"/>
      <family val="2"/>
      <scheme val="minor"/>
    </font>
    <font>
      <u/>
      <sz val="12"/>
      <color theme="10"/>
      <name val="Calibri"/>
      <family val="2"/>
    </font>
    <font>
      <b/>
      <sz val="22"/>
      <color theme="1"/>
      <name val="Calibri"/>
      <family val="2"/>
      <scheme val="minor"/>
    </font>
    <font>
      <sz val="22"/>
      <color theme="1"/>
      <name val="Calibri"/>
      <family val="2"/>
      <scheme val="minor"/>
    </font>
    <font>
      <b/>
      <i/>
      <sz val="14"/>
      <color rgb="FFFF0000"/>
      <name val="Calibri"/>
      <family val="2"/>
      <scheme val="minor"/>
    </font>
    <font>
      <sz val="8"/>
      <color rgb="FF000000"/>
      <name val="Segoe UI"/>
      <family val="2"/>
    </font>
    <font>
      <b/>
      <sz val="14"/>
      <color theme="0"/>
      <name val="Calibri"/>
      <family val="2"/>
      <scheme val="minor"/>
    </font>
    <font>
      <b/>
      <sz val="11"/>
      <color theme="1"/>
      <name val="Calibri"/>
      <family val="2"/>
      <scheme val="minor"/>
    </font>
    <font>
      <b/>
      <i/>
      <sz val="16"/>
      <name val="Calibri"/>
      <family val="2"/>
      <scheme val="minor"/>
    </font>
    <font>
      <b/>
      <i/>
      <sz val="12"/>
      <color theme="1"/>
      <name val="Calibri"/>
      <family val="2"/>
      <scheme val="minor"/>
    </font>
    <font>
      <sz val="9"/>
      <color theme="0"/>
      <name val="Calibri"/>
      <family val="2"/>
      <scheme val="minor"/>
    </font>
    <font>
      <sz val="9"/>
      <color indexed="81"/>
      <name val="Tahoma"/>
      <family val="2"/>
    </font>
    <font>
      <sz val="11"/>
      <color rgb="FF006100"/>
      <name val="Calibri"/>
      <family val="2"/>
      <scheme val="minor"/>
    </font>
    <font>
      <b/>
      <sz val="11"/>
      <color rgb="FF006100"/>
      <name val="Calibri"/>
      <family val="2"/>
      <scheme val="minor"/>
    </font>
    <font>
      <b/>
      <sz val="20"/>
      <color rgb="FF006100"/>
      <name val="Calibri"/>
      <family val="2"/>
      <scheme val="minor"/>
    </font>
    <font>
      <b/>
      <sz val="9"/>
      <color indexed="81"/>
      <name val="Tahoma"/>
      <family val="2"/>
    </font>
    <font>
      <b/>
      <sz val="10"/>
      <color rgb="FFFF0000"/>
      <name val="Calibri"/>
      <family val="2"/>
      <scheme val="minor"/>
    </font>
    <font>
      <sz val="11"/>
      <color theme="1"/>
      <name val="Calibri"/>
      <family val="2"/>
      <scheme val="minor"/>
    </font>
    <font>
      <sz val="10"/>
      <name val="MS Sans Serif"/>
      <family val="2"/>
    </font>
    <font>
      <sz val="11"/>
      <color theme="0"/>
      <name val="Calibri"/>
      <family val="2"/>
      <scheme val="minor"/>
    </font>
    <font>
      <sz val="10"/>
      <color theme="1"/>
      <name val="Calibri"/>
      <family val="2"/>
      <scheme val="minor"/>
    </font>
    <font>
      <sz val="11"/>
      <color rgb="FFFF0000"/>
      <name val="Calibri"/>
      <family val="2"/>
    </font>
    <font>
      <b/>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rgb="FFC6EFCE"/>
      </patternFill>
    </fill>
    <fill>
      <patternFill patternType="solid">
        <fgColor theme="9" tint="0.59999389629810485"/>
        <bgColor indexed="64"/>
      </patternFill>
    </fill>
  </fills>
  <borders count="68">
    <border>
      <left/>
      <right/>
      <top/>
      <bottom/>
      <diagonal/>
    </border>
    <border>
      <left/>
      <right/>
      <top style="medium">
        <color auto="1"/>
      </top>
      <bottom/>
      <diagonal/>
    </border>
    <border>
      <left/>
      <right/>
      <top/>
      <bottom style="medium">
        <color auto="1"/>
      </bottom>
      <diagonal/>
    </border>
    <border>
      <left style="thin">
        <color auto="1"/>
      </left>
      <right/>
      <top/>
      <bottom style="thin">
        <color auto="1"/>
      </bottom>
      <diagonal/>
    </border>
    <border>
      <left/>
      <right/>
      <top/>
      <bottom style="thin">
        <color auto="1"/>
      </bottom>
      <diagonal/>
    </border>
    <border>
      <left/>
      <right/>
      <top style="medium">
        <color auto="1"/>
      </top>
      <bottom style="medium">
        <color auto="1"/>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thin">
        <color auto="1"/>
      </left>
      <right style="medium">
        <color auto="1"/>
      </right>
      <top style="medium">
        <color auto="1"/>
      </top>
      <bottom/>
      <diagonal/>
    </border>
    <border>
      <left/>
      <right style="thin">
        <color auto="1"/>
      </right>
      <top style="thin">
        <color auto="1"/>
      </top>
      <bottom style="medium">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style="medium">
        <color auto="1"/>
      </top>
      <bottom style="medium">
        <color auto="1"/>
      </bottom>
      <diagonal/>
    </border>
    <border>
      <left/>
      <right style="thin">
        <color auto="1"/>
      </right>
      <top style="thin">
        <color auto="1"/>
      </top>
      <bottom/>
      <diagonal/>
    </border>
    <border>
      <left style="medium">
        <color auto="1"/>
      </left>
      <right style="thin">
        <color auto="1"/>
      </right>
      <top style="thin">
        <color auto="1"/>
      </top>
      <bottom/>
      <diagonal/>
    </border>
    <border>
      <left style="medium">
        <color auto="1"/>
      </left>
      <right style="thin">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diagonal/>
    </border>
    <border>
      <left style="thin">
        <color auto="1"/>
      </left>
      <right style="medium">
        <color auto="1"/>
      </right>
      <top style="medium">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diagonal/>
    </border>
    <border>
      <left style="medium">
        <color auto="1"/>
      </left>
      <right style="thin">
        <color auto="1"/>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style="thin">
        <color auto="1"/>
      </top>
      <bottom/>
      <diagonal/>
    </border>
    <border>
      <left style="medium">
        <color auto="1"/>
      </left>
      <right/>
      <top style="thin">
        <color auto="1"/>
      </top>
      <bottom style="medium">
        <color auto="1"/>
      </bottom>
      <diagonal/>
    </border>
    <border>
      <left style="thin">
        <color auto="1"/>
      </left>
      <right/>
      <top style="medium">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medium">
        <color auto="1"/>
      </right>
      <top/>
      <bottom/>
      <diagonal/>
    </border>
  </borders>
  <cellStyleXfs count="13">
    <xf numFmtId="0" fontId="0" fillId="0" borderId="0"/>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28" fillId="6" borderId="0" applyNumberFormat="0" applyBorder="0" applyAlignment="0" applyProtection="0"/>
    <xf numFmtId="0" fontId="34" fillId="0" borderId="0"/>
    <xf numFmtId="0" fontId="13" fillId="0" borderId="0"/>
    <xf numFmtId="164" fontId="33" fillId="0" borderId="0" applyFont="0" applyFill="0" applyBorder="0" applyAlignment="0" applyProtection="0"/>
    <xf numFmtId="0" fontId="5" fillId="0" borderId="0"/>
  </cellStyleXfs>
  <cellXfs count="388">
    <xf numFmtId="0" fontId="0" fillId="0" borderId="0" xfId="0"/>
    <xf numFmtId="0" fontId="0" fillId="0" borderId="13" xfId="0" applyBorder="1" applyProtection="1">
      <protection locked="0"/>
    </xf>
    <xf numFmtId="0" fontId="0" fillId="0" borderId="13" xfId="0" applyFill="1" applyBorder="1" applyProtection="1">
      <protection locked="0"/>
    </xf>
    <xf numFmtId="0" fontId="0" fillId="0" borderId="13" xfId="0" applyBorder="1"/>
    <xf numFmtId="49" fontId="0" fillId="0" borderId="0" xfId="0" applyNumberFormat="1"/>
    <xf numFmtId="49" fontId="0" fillId="0" borderId="13" xfId="0" applyNumberFormat="1" applyBorder="1"/>
    <xf numFmtId="49" fontId="13" fillId="0" borderId="15" xfId="0" applyNumberFormat="1" applyFont="1" applyFill="1" applyBorder="1" applyAlignment="1" applyProtection="1">
      <alignment horizontal="left" vertical="top" wrapText="1"/>
      <protection locked="0"/>
    </xf>
    <xf numFmtId="49" fontId="13" fillId="0" borderId="19" xfId="0" applyNumberFormat="1" applyFont="1" applyFill="1" applyBorder="1" applyAlignment="1" applyProtection="1">
      <alignment horizontal="left" vertical="top" wrapText="1"/>
      <protection locked="0"/>
    </xf>
    <xf numFmtId="165" fontId="13" fillId="0" borderId="36" xfId="0" applyNumberFormat="1" applyFont="1" applyBorder="1" applyAlignment="1" applyProtection="1">
      <alignment horizontal="left" vertical="top" wrapText="1"/>
      <protection locked="0"/>
    </xf>
    <xf numFmtId="49" fontId="13" fillId="0" borderId="14" xfId="0" applyNumberFormat="1" applyFont="1" applyBorder="1" applyProtection="1">
      <protection locked="0"/>
    </xf>
    <xf numFmtId="0" fontId="10" fillId="0" borderId="31" xfId="0" applyFont="1" applyBorder="1" applyAlignment="1" applyProtection="1">
      <alignment horizontal="left" vertical="top"/>
      <protection locked="0"/>
    </xf>
    <xf numFmtId="0" fontId="13" fillId="0" borderId="13" xfId="0" applyFont="1" applyBorder="1" applyAlignment="1" applyProtection="1">
      <alignment wrapText="1"/>
      <protection locked="0"/>
    </xf>
    <xf numFmtId="0" fontId="13" fillId="0" borderId="31" xfId="0" applyFont="1" applyBorder="1" applyAlignment="1" applyProtection="1">
      <alignment wrapText="1"/>
      <protection locked="0"/>
    </xf>
    <xf numFmtId="0" fontId="0" fillId="0" borderId="0" xfId="0" applyFill="1" applyBorder="1" applyProtection="1"/>
    <xf numFmtId="0" fontId="0" fillId="0" borderId="0" xfId="0" applyProtection="1"/>
    <xf numFmtId="0" fontId="2" fillId="0" borderId="21" xfId="0" applyFont="1" applyFill="1" applyBorder="1" applyAlignment="1" applyProtection="1">
      <alignment horizontal="left" vertical="top"/>
    </xf>
    <xf numFmtId="0" fontId="2" fillId="0" borderId="15" xfId="0" applyFont="1" applyFill="1" applyBorder="1" applyAlignment="1" applyProtection="1">
      <alignment horizontal="left" vertical="top"/>
    </xf>
    <xf numFmtId="0" fontId="2" fillId="0" borderId="13" xfId="0" applyFont="1" applyFill="1" applyBorder="1" applyAlignment="1" applyProtection="1">
      <alignment horizontal="left" vertical="top"/>
    </xf>
    <xf numFmtId="0" fontId="2" fillId="0" borderId="32" xfId="0" applyFont="1" applyBorder="1" applyProtection="1"/>
    <xf numFmtId="0" fontId="13" fillId="0" borderId="24" xfId="0" applyFont="1" applyBorder="1" applyProtection="1"/>
    <xf numFmtId="0" fontId="13" fillId="0" borderId="1" xfId="0" applyFont="1" applyBorder="1" applyProtection="1"/>
    <xf numFmtId="0" fontId="12" fillId="0" borderId="1" xfId="0" applyFont="1" applyBorder="1" applyAlignment="1" applyProtection="1">
      <alignment horizontal="left"/>
    </xf>
    <xf numFmtId="0" fontId="13" fillId="0" borderId="27" xfId="0" applyFont="1" applyBorder="1" applyProtection="1"/>
    <xf numFmtId="0" fontId="13" fillId="0" borderId="28" xfId="0" applyFont="1" applyBorder="1" applyProtection="1"/>
    <xf numFmtId="0" fontId="13" fillId="0" borderId="0" xfId="0" applyFont="1" applyBorder="1" applyProtection="1"/>
    <xf numFmtId="0" fontId="11" fillId="0" borderId="13" xfId="0" applyFont="1" applyBorder="1" applyAlignment="1" applyProtection="1">
      <alignment horizontal="left" vertical="top"/>
    </xf>
    <xf numFmtId="0" fontId="12" fillId="0" borderId="0" xfId="0" applyFont="1" applyBorder="1" applyAlignment="1" applyProtection="1">
      <alignment horizontal="left"/>
    </xf>
    <xf numFmtId="0" fontId="13" fillId="0" borderId="29" xfId="0" applyFont="1" applyBorder="1" applyProtection="1"/>
    <xf numFmtId="0" fontId="11" fillId="0" borderId="44" xfId="0" applyFont="1" applyBorder="1" applyAlignment="1" applyProtection="1">
      <alignment horizontal="left" vertical="top"/>
    </xf>
    <xf numFmtId="0" fontId="2" fillId="0" borderId="21" xfId="0" applyFont="1" applyBorder="1" applyProtection="1"/>
    <xf numFmtId="0" fontId="15" fillId="0" borderId="0" xfId="0" applyFont="1" applyAlignment="1" applyProtection="1">
      <alignment horizontal="right"/>
    </xf>
    <xf numFmtId="166" fontId="13" fillId="0" borderId="13" xfId="0" applyNumberFormat="1" applyFont="1" applyBorder="1" applyAlignment="1" applyProtection="1">
      <alignment horizontal="left" wrapText="1"/>
      <protection locked="0"/>
    </xf>
    <xf numFmtId="0" fontId="0" fillId="0" borderId="13" xfId="0" applyBorder="1" applyAlignment="1">
      <alignment horizontal="center"/>
    </xf>
    <xf numFmtId="0" fontId="0" fillId="0" borderId="0" xfId="0" applyAlignment="1">
      <alignment wrapText="1"/>
    </xf>
    <xf numFmtId="0" fontId="0" fillId="0" borderId="13" xfId="0" applyBorder="1" applyAlignment="1">
      <alignment horizontal="left" vertical="center" wrapText="1"/>
    </xf>
    <xf numFmtId="0" fontId="22" fillId="5" borderId="44"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22" fillId="5" borderId="48" xfId="0" applyFont="1" applyFill="1" applyBorder="1" applyAlignment="1">
      <alignment horizontal="center" vertical="center" wrapText="1"/>
    </xf>
    <xf numFmtId="0" fontId="23" fillId="0" borderId="44" xfId="0" applyFont="1" applyBorder="1" applyAlignment="1">
      <alignment horizontal="left" vertical="center" wrapText="1"/>
    </xf>
    <xf numFmtId="0" fontId="0" fillId="0" borderId="20" xfId="0" applyBorder="1" applyAlignment="1">
      <alignment horizontal="left" vertical="center" wrapText="1"/>
    </xf>
    <xf numFmtId="0" fontId="0" fillId="0" borderId="48" xfId="0"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16" xfId="0" applyBorder="1" applyAlignment="1">
      <alignment horizontal="left" vertical="center" wrapText="1"/>
    </xf>
    <xf numFmtId="0" fontId="23" fillId="0" borderId="40" xfId="0" applyFont="1" applyBorder="1" applyAlignment="1">
      <alignment horizontal="left" vertical="center" wrapText="1"/>
    </xf>
    <xf numFmtId="0" fontId="0" fillId="0" borderId="6" xfId="0" applyBorder="1" applyAlignment="1">
      <alignment horizontal="left" vertical="center" wrapText="1"/>
    </xf>
    <xf numFmtId="0" fontId="0" fillId="0" borderId="25" xfId="0" applyBorder="1" applyAlignment="1">
      <alignment horizontal="left" vertical="center" wrapText="1"/>
    </xf>
    <xf numFmtId="0" fontId="0" fillId="0" borderId="0" xfId="0" applyFont="1" applyBorder="1" applyAlignment="1" applyProtection="1">
      <alignment horizontal="left" vertical="top" wrapText="1"/>
      <protection locked="0"/>
    </xf>
    <xf numFmtId="0" fontId="0" fillId="0" borderId="0" xfId="0" applyBorder="1" applyAlignment="1"/>
    <xf numFmtId="0" fontId="25" fillId="0" borderId="14" xfId="0" applyFont="1" applyBorder="1" applyAlignment="1" applyProtection="1">
      <alignment horizontal="left" vertical="center"/>
    </xf>
    <xf numFmtId="0" fontId="8" fillId="0" borderId="0" xfId="0" applyFont="1" applyBorder="1" applyAlignment="1">
      <alignment horizontal="left" vertical="center"/>
    </xf>
    <xf numFmtId="0" fontId="25" fillId="0" borderId="0" xfId="0" applyFont="1" applyBorder="1" applyAlignment="1" applyProtection="1">
      <alignment horizontal="left" vertical="center"/>
    </xf>
    <xf numFmtId="0" fontId="0" fillId="0" borderId="0" xfId="0" applyBorder="1" applyAlignment="1" applyProtection="1"/>
    <xf numFmtId="0" fontId="25" fillId="0" borderId="19" xfId="0" applyFont="1" applyBorder="1" applyAlignment="1" applyProtection="1">
      <alignment horizontal="left" vertical="center"/>
    </xf>
    <xf numFmtId="0" fontId="13" fillId="0" borderId="47" xfId="0" applyFont="1" applyBorder="1" applyAlignment="1">
      <alignment vertical="top"/>
    </xf>
    <xf numFmtId="0" fontId="0" fillId="0" borderId="60" xfId="0" applyBorder="1" applyAlignment="1">
      <alignment vertical="top"/>
    </xf>
    <xf numFmtId="0" fontId="0" fillId="0" borderId="41" xfId="0" applyBorder="1" applyAlignment="1">
      <alignment vertical="top"/>
    </xf>
    <xf numFmtId="0" fontId="0" fillId="0" borderId="49" xfId="0" applyBorder="1" applyAlignment="1">
      <alignment vertical="top"/>
    </xf>
    <xf numFmtId="0" fontId="0" fillId="0" borderId="4" xfId="0" applyBorder="1" applyAlignment="1">
      <alignment vertical="top"/>
    </xf>
    <xf numFmtId="0" fontId="26" fillId="0" borderId="42" xfId="0" applyFont="1" applyBorder="1" applyAlignment="1">
      <alignment vertical="center"/>
    </xf>
    <xf numFmtId="0" fontId="2" fillId="0" borderId="22" xfId="0" applyFont="1" applyFill="1" applyBorder="1" applyAlignment="1" applyProtection="1">
      <alignment horizontal="left" vertical="top"/>
    </xf>
    <xf numFmtId="49" fontId="13" fillId="0" borderId="30" xfId="0" applyNumberFormat="1" applyFont="1" applyFill="1" applyBorder="1" applyAlignment="1" applyProtection="1">
      <alignment horizontal="left" vertical="top" wrapText="1"/>
      <protection locked="0"/>
    </xf>
    <xf numFmtId="0" fontId="0" fillId="0" borderId="13" xfId="0" applyBorder="1" applyAlignment="1">
      <alignment horizontal="left"/>
    </xf>
    <xf numFmtId="0" fontId="23" fillId="3" borderId="13" xfId="0" applyFont="1" applyFill="1" applyBorder="1"/>
    <xf numFmtId="0" fontId="29" fillId="6" borderId="13" xfId="8" applyFont="1" applyBorder="1" applyAlignment="1">
      <alignment horizontal="center"/>
    </xf>
    <xf numFmtId="0" fontId="23" fillId="3" borderId="13" xfId="0" applyFont="1" applyFill="1" applyBorder="1" applyAlignment="1">
      <alignment horizontal="center"/>
    </xf>
    <xf numFmtId="0" fontId="23" fillId="3" borderId="19" xfId="0" applyFont="1" applyFill="1" applyBorder="1" applyAlignment="1">
      <alignment horizontal="center"/>
    </xf>
    <xf numFmtId="0" fontId="23" fillId="3" borderId="18" xfId="0" applyFont="1" applyFill="1" applyBorder="1" applyAlignment="1">
      <alignment horizontal="center"/>
    </xf>
    <xf numFmtId="0" fontId="23" fillId="3" borderId="16" xfId="0" applyFont="1" applyFill="1" applyBorder="1" applyAlignment="1">
      <alignment horizontal="center"/>
    </xf>
    <xf numFmtId="0" fontId="23" fillId="3" borderId="3" xfId="0" applyFont="1" applyFill="1" applyBorder="1" applyAlignment="1">
      <alignment horizontal="center"/>
    </xf>
    <xf numFmtId="0" fontId="0" fillId="0" borderId="19" xfId="0" applyNumberFormat="1" applyBorder="1" applyAlignment="1">
      <alignment horizontal="left"/>
    </xf>
    <xf numFmtId="0" fontId="29" fillId="6" borderId="13" xfId="8" applyFont="1" applyBorder="1"/>
    <xf numFmtId="0" fontId="0" fillId="0" borderId="0" xfId="0" applyBorder="1"/>
    <xf numFmtId="0" fontId="0" fillId="0" borderId="13" xfId="0" applyFill="1" applyBorder="1"/>
    <xf numFmtId="0" fontId="1" fillId="0" borderId="13" xfId="1" applyBorder="1" applyAlignment="1" applyProtection="1"/>
    <xf numFmtId="0" fontId="1" fillId="0" borderId="19" xfId="1" applyBorder="1" applyAlignment="1" applyProtection="1"/>
    <xf numFmtId="14" fontId="32" fillId="0" borderId="0" xfId="0" applyNumberFormat="1" applyFont="1" applyFill="1" applyBorder="1" applyAlignment="1" applyProtection="1"/>
    <xf numFmtId="0" fontId="0" fillId="0" borderId="61" xfId="0" applyFill="1" applyBorder="1"/>
    <xf numFmtId="0" fontId="0" fillId="0" borderId="0" xfId="0"/>
    <xf numFmtId="0" fontId="0" fillId="7" borderId="0" xfId="0" applyFill="1"/>
    <xf numFmtId="0" fontId="0" fillId="0" borderId="0" xfId="0"/>
    <xf numFmtId="0" fontId="0" fillId="7" borderId="0" xfId="0" applyFill="1"/>
    <xf numFmtId="0" fontId="0" fillId="7" borderId="13" xfId="0" applyFill="1" applyBorder="1"/>
    <xf numFmtId="0" fontId="9" fillId="0" borderId="13" xfId="10" applyFont="1" applyFill="1" applyBorder="1" applyAlignment="1" applyProtection="1">
      <alignment horizontal="left" vertical="center" wrapText="1"/>
    </xf>
    <xf numFmtId="0" fontId="0" fillId="0" borderId="0" xfId="0" applyBorder="1" applyProtection="1"/>
    <xf numFmtId="0" fontId="0" fillId="0" borderId="1" xfId="0" applyBorder="1" applyProtection="1"/>
    <xf numFmtId="49" fontId="0" fillId="0" borderId="19" xfId="0" applyNumberFormat="1" applyBorder="1"/>
    <xf numFmtId="0" fontId="0" fillId="0" borderId="19" xfId="0" applyBorder="1" applyAlignment="1">
      <alignment horizontal="center"/>
    </xf>
    <xf numFmtId="0" fontId="4" fillId="0" borderId="19" xfId="0" applyFont="1" applyBorder="1" applyAlignment="1">
      <alignment horizontal="center"/>
    </xf>
    <xf numFmtId="0" fontId="29" fillId="6" borderId="19" xfId="8" applyFont="1" applyBorder="1" applyAlignment="1">
      <alignment horizontal="center"/>
    </xf>
    <xf numFmtId="0" fontId="0" fillId="0" borderId="19" xfId="0" applyBorder="1"/>
    <xf numFmtId="0" fontId="0" fillId="0" borderId="0" xfId="0" applyAlignment="1">
      <alignment horizontal="left"/>
    </xf>
    <xf numFmtId="0" fontId="0" fillId="0" borderId="61" xfId="0" applyFill="1" applyBorder="1" applyProtection="1">
      <protection locked="0"/>
    </xf>
    <xf numFmtId="0" fontId="37" fillId="0" borderId="0" xfId="0" applyFont="1" applyBorder="1" applyAlignment="1">
      <alignment vertical="center" wrapText="1"/>
    </xf>
    <xf numFmtId="0" fontId="29" fillId="6" borderId="30" xfId="8" applyFont="1" applyBorder="1" applyAlignment="1">
      <alignment horizontal="center"/>
    </xf>
    <xf numFmtId="0" fontId="23" fillId="3" borderId="22" xfId="0" applyFont="1" applyFill="1" applyBorder="1" applyAlignment="1">
      <alignment horizontal="center"/>
    </xf>
    <xf numFmtId="0" fontId="23" fillId="3" borderId="31" xfId="0" applyFont="1" applyFill="1" applyBorder="1" applyAlignment="1">
      <alignment horizontal="center"/>
    </xf>
    <xf numFmtId="0" fontId="0" fillId="0" borderId="22" xfId="0" applyBorder="1"/>
    <xf numFmtId="0" fontId="29" fillId="6" borderId="31" xfId="8" applyFont="1" applyBorder="1"/>
    <xf numFmtId="0" fontId="1" fillId="0" borderId="52" xfId="1" applyBorder="1" applyAlignment="1" applyProtection="1">
      <alignment vertical="center" wrapText="1"/>
    </xf>
    <xf numFmtId="0" fontId="0" fillId="0" borderId="54" xfId="0" applyBorder="1"/>
    <xf numFmtId="0" fontId="0" fillId="0" borderId="65" xfId="0" applyFill="1" applyBorder="1"/>
    <xf numFmtId="0" fontId="29" fillId="6" borderId="55" xfId="8" applyFont="1" applyBorder="1"/>
    <xf numFmtId="0" fontId="0" fillId="0" borderId="29" xfId="0" applyBorder="1" applyProtection="1"/>
    <xf numFmtId="0" fontId="2" fillId="0" borderId="18" xfId="0" applyFont="1" applyBorder="1" applyProtection="1"/>
    <xf numFmtId="0" fontId="2" fillId="0" borderId="18" xfId="0" applyFont="1" applyFill="1" applyBorder="1" applyProtection="1"/>
    <xf numFmtId="0" fontId="2" fillId="0" borderId="18" xfId="0" applyFont="1" applyFill="1" applyBorder="1" applyAlignment="1" applyProtection="1">
      <alignment wrapText="1"/>
    </xf>
    <xf numFmtId="0" fontId="0" fillId="0" borderId="67" xfId="0" applyBorder="1" applyProtection="1"/>
    <xf numFmtId="0" fontId="2" fillId="0" borderId="50" xfId="0" applyFont="1" applyBorder="1" applyProtection="1"/>
    <xf numFmtId="0" fontId="13" fillId="0" borderId="19" xfId="0" applyFont="1" applyBorder="1" applyProtection="1">
      <protection locked="0"/>
    </xf>
    <xf numFmtId="0" fontId="2" fillId="0" borderId="19" xfId="0" applyFont="1" applyBorder="1" applyProtection="1"/>
    <xf numFmtId="0" fontId="0" fillId="0" borderId="0" xfId="0" applyBorder="1" applyAlignment="1" applyProtection="1">
      <protection locked="0"/>
    </xf>
    <xf numFmtId="0" fontId="3" fillId="0" borderId="0" xfId="0" applyFont="1" applyFill="1" applyBorder="1" applyAlignment="1" applyProtection="1"/>
    <xf numFmtId="0" fontId="2" fillId="0" borderId="0" xfId="0" applyFont="1" applyBorder="1" applyAlignment="1" applyProtection="1">
      <alignment vertical="center" wrapText="1"/>
    </xf>
    <xf numFmtId="0" fontId="12" fillId="0" borderId="0" xfId="0" applyFont="1" applyBorder="1" applyAlignment="1" applyProtection="1">
      <alignment vertical="top" wrapText="1"/>
    </xf>
    <xf numFmtId="0" fontId="15" fillId="0" borderId="0" xfId="0" applyFont="1" applyAlignment="1" applyProtection="1"/>
    <xf numFmtId="0" fontId="2" fillId="0" borderId="0" xfId="0" applyFont="1" applyBorder="1" applyAlignment="1">
      <alignment vertical="center"/>
    </xf>
    <xf numFmtId="0" fontId="0" fillId="0" borderId="28" xfId="0" applyBorder="1" applyProtection="1"/>
    <xf numFmtId="0" fontId="0" fillId="0" borderId="24" xfId="0" applyFont="1" applyBorder="1" applyAlignment="1" applyProtection="1">
      <alignment vertical="top" wrapText="1"/>
      <protection locked="0"/>
    </xf>
    <xf numFmtId="0" fontId="0" fillId="0" borderId="1" xfId="0" applyFont="1" applyBorder="1" applyAlignment="1" applyProtection="1">
      <alignment vertical="top" wrapText="1"/>
      <protection locked="0"/>
    </xf>
    <xf numFmtId="0" fontId="0" fillId="0" borderId="27" xfId="0" applyFont="1" applyBorder="1" applyAlignment="1" applyProtection="1">
      <alignment vertical="top" wrapText="1"/>
      <protection locked="0"/>
    </xf>
    <xf numFmtId="0" fontId="0" fillId="0" borderId="51" xfId="0" applyFont="1" applyBorder="1" applyAlignment="1" applyProtection="1">
      <alignment vertical="top" wrapText="1"/>
      <protection locked="0"/>
    </xf>
    <xf numFmtId="0" fontId="0" fillId="0" borderId="2" xfId="0" applyFont="1" applyBorder="1" applyAlignment="1" applyProtection="1">
      <alignment vertical="top" wrapText="1"/>
      <protection locked="0"/>
    </xf>
    <xf numFmtId="0" fontId="0" fillId="0" borderId="52" xfId="0" applyFont="1" applyBorder="1" applyAlignment="1" applyProtection="1">
      <alignment vertical="top" wrapText="1"/>
      <protection locked="0"/>
    </xf>
    <xf numFmtId="0" fontId="0" fillId="0" borderId="5" xfId="0" applyBorder="1" applyProtection="1"/>
    <xf numFmtId="0" fontId="13" fillId="0" borderId="13" xfId="0" applyFont="1" applyBorder="1" applyAlignment="1" applyProtection="1">
      <alignment wrapText="1"/>
      <protection locked="0"/>
    </xf>
    <xf numFmtId="0" fontId="13" fillId="0" borderId="31" xfId="0" applyFont="1" applyBorder="1" applyAlignment="1" applyProtection="1">
      <alignment wrapText="1"/>
      <protection locked="0"/>
    </xf>
    <xf numFmtId="0" fontId="12" fillId="0" borderId="62" xfId="0" applyFont="1" applyBorder="1" applyAlignment="1" applyProtection="1">
      <alignment horizontal="left" vertical="center" wrapText="1"/>
    </xf>
    <xf numFmtId="0" fontId="12" fillId="0" borderId="41" xfId="0" applyFont="1" applyBorder="1" applyAlignment="1" applyProtection="1">
      <alignment horizontal="left" vertical="center" wrapText="1"/>
    </xf>
    <xf numFmtId="0" fontId="12" fillId="0" borderId="3" xfId="0" applyFont="1" applyBorder="1" applyAlignment="1" applyProtection="1">
      <alignment horizontal="left" vertical="center" wrapText="1"/>
    </xf>
    <xf numFmtId="0" fontId="12" fillId="0" borderId="42" xfId="0" applyFont="1" applyBorder="1" applyAlignment="1" applyProtection="1">
      <alignment horizontal="left" vertical="center" wrapText="1"/>
    </xf>
    <xf numFmtId="0" fontId="2" fillId="0" borderId="22" xfId="0" applyFont="1" applyBorder="1" applyAlignment="1">
      <alignment horizontal="left" vertical="center"/>
    </xf>
    <xf numFmtId="0" fontId="2" fillId="0" borderId="13" xfId="0" applyFont="1" applyBorder="1" applyAlignment="1">
      <alignment horizontal="left" vertical="center"/>
    </xf>
    <xf numFmtId="0" fontId="2" fillId="0" borderId="31" xfId="0" applyFont="1" applyBorder="1" applyAlignment="1">
      <alignment horizontal="left" vertical="center"/>
    </xf>
    <xf numFmtId="0" fontId="2" fillId="0" borderId="59" xfId="0" applyFont="1" applyFill="1" applyBorder="1" applyAlignment="1" applyProtection="1">
      <alignment horizontal="left" vertical="top"/>
    </xf>
    <xf numFmtId="0" fontId="0" fillId="0" borderId="18" xfId="0" applyBorder="1" applyAlignment="1">
      <alignment horizontal="left" vertical="top"/>
    </xf>
    <xf numFmtId="0" fontId="2" fillId="0" borderId="58" xfId="0" applyFont="1" applyBorder="1" applyAlignment="1">
      <alignment horizontal="left" vertical="top"/>
    </xf>
    <xf numFmtId="0" fontId="0" fillId="0" borderId="17" xfId="0" applyBorder="1" applyAlignment="1">
      <alignment horizontal="left" vertical="top"/>
    </xf>
    <xf numFmtId="0" fontId="12" fillId="0" borderId="47" xfId="0" applyFont="1" applyBorder="1" applyAlignment="1">
      <alignment horizontal="left" vertical="top" wrapText="1" indent="1"/>
    </xf>
    <xf numFmtId="0" fontId="12" fillId="0" borderId="38" xfId="0" applyFont="1" applyBorder="1" applyAlignment="1">
      <alignment horizontal="left" vertical="top" wrapText="1" indent="1"/>
    </xf>
    <xf numFmtId="0" fontId="12" fillId="0" borderId="49" xfId="0" applyFont="1" applyBorder="1" applyAlignment="1">
      <alignment horizontal="left" vertical="top" wrapText="1" indent="1"/>
    </xf>
    <xf numFmtId="0" fontId="12" fillId="0" borderId="50" xfId="0" applyFont="1" applyBorder="1" applyAlignment="1">
      <alignment horizontal="left" vertical="top" wrapText="1" indent="1"/>
    </xf>
    <xf numFmtId="0" fontId="13" fillId="0" borderId="59" xfId="0" applyFont="1" applyBorder="1" applyAlignment="1">
      <alignment horizontal="center"/>
    </xf>
    <xf numFmtId="0" fontId="13" fillId="0" borderId="12" xfId="0" applyFont="1" applyBorder="1" applyAlignment="1">
      <alignment horizontal="center"/>
    </xf>
    <xf numFmtId="0" fontId="13" fillId="0" borderId="43" xfId="0" applyFont="1" applyBorder="1" applyAlignment="1">
      <alignment horizontal="center"/>
    </xf>
    <xf numFmtId="0" fontId="2" fillId="0" borderId="21" xfId="0" applyFont="1" applyBorder="1" applyAlignment="1" applyProtection="1">
      <alignment horizontal="left" vertical="center"/>
    </xf>
    <xf numFmtId="0" fontId="0" fillId="0" borderId="15" xfId="0" applyBorder="1" applyAlignment="1">
      <alignment horizontal="left" vertical="center"/>
    </xf>
    <xf numFmtId="0" fontId="2" fillId="0" borderId="22" xfId="0" applyFont="1" applyBorder="1" applyAlignment="1" applyProtection="1">
      <alignment horizontal="left"/>
    </xf>
    <xf numFmtId="0" fontId="0" fillId="0" borderId="13" xfId="0" applyBorder="1" applyAlignment="1">
      <alignment horizontal="left"/>
    </xf>
    <xf numFmtId="0" fontId="2" fillId="0" borderId="22" xfId="0" applyFont="1" applyBorder="1" applyAlignment="1">
      <alignment horizontal="left" vertical="top" wrapText="1"/>
    </xf>
    <xf numFmtId="0" fontId="2" fillId="0" borderId="13" xfId="0" applyFont="1" applyBorder="1" applyAlignment="1">
      <alignment horizontal="left" vertical="top" wrapText="1"/>
    </xf>
    <xf numFmtId="0" fontId="2" fillId="0" borderId="32" xfId="0" applyFont="1" applyBorder="1" applyAlignment="1">
      <alignment horizontal="left" vertical="top" wrapText="1"/>
    </xf>
    <xf numFmtId="0" fontId="2" fillId="0" borderId="14" xfId="0" applyFont="1" applyBorder="1" applyAlignment="1">
      <alignment horizontal="left" vertical="top" wrapText="1"/>
    </xf>
    <xf numFmtId="0" fontId="13" fillId="0" borderId="22" xfId="0" applyFont="1" applyBorder="1" applyAlignment="1"/>
    <xf numFmtId="0" fontId="13" fillId="0" borderId="13" xfId="0" applyFont="1" applyBorder="1" applyAlignment="1"/>
    <xf numFmtId="0" fontId="13" fillId="0" borderId="31" xfId="0" applyFont="1" applyBorder="1" applyAlignment="1"/>
    <xf numFmtId="0" fontId="3" fillId="0" borderId="24"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5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52" xfId="0" applyFont="1" applyFill="1" applyBorder="1" applyAlignment="1" applyProtection="1">
      <alignment horizontal="center" vertical="center"/>
    </xf>
    <xf numFmtId="0" fontId="2" fillId="0" borderId="64" xfId="0" applyFont="1" applyBorder="1" applyAlignment="1" applyProtection="1">
      <alignment horizontal="center" vertical="center" wrapText="1"/>
    </xf>
    <xf numFmtId="0" fontId="2" fillId="0" borderId="27"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22" xfId="0" applyFont="1" applyBorder="1" applyAlignment="1" applyProtection="1">
      <alignment horizontal="left" wrapText="1"/>
    </xf>
    <xf numFmtId="0" fontId="2" fillId="0" borderId="13" xfId="0" applyFont="1" applyBorder="1" applyAlignment="1" applyProtection="1">
      <alignment horizontal="left" wrapText="1"/>
    </xf>
    <xf numFmtId="0" fontId="2" fillId="0" borderId="22" xfId="0" applyFont="1" applyBorder="1" applyAlignment="1" applyProtection="1"/>
    <xf numFmtId="0" fontId="6" fillId="0" borderId="13" xfId="0" applyFont="1" applyBorder="1" applyAlignment="1" applyProtection="1"/>
    <xf numFmtId="0" fontId="2" fillId="0" borderId="13" xfId="0" applyFont="1" applyBorder="1" applyAlignment="1" applyProtection="1"/>
    <xf numFmtId="0" fontId="2" fillId="0" borderId="32" xfId="0" applyFont="1" applyBorder="1" applyAlignment="1" applyProtection="1"/>
    <xf numFmtId="0" fontId="2" fillId="0" borderId="14" xfId="0" applyFont="1" applyBorder="1" applyAlignment="1" applyProtection="1"/>
    <xf numFmtId="0" fontId="13" fillId="0" borderId="13" xfId="0" applyFont="1" applyBorder="1" applyAlignment="1" applyProtection="1">
      <alignment wrapText="1"/>
      <protection locked="0"/>
    </xf>
    <xf numFmtId="0" fontId="13" fillId="0" borderId="31" xfId="0" applyFont="1" applyBorder="1" applyAlignment="1" applyProtection="1">
      <alignment wrapText="1"/>
      <protection locked="0"/>
    </xf>
    <xf numFmtId="165" fontId="13" fillId="0" borderId="13" xfId="0" applyNumberFormat="1" applyFont="1" applyBorder="1" applyAlignment="1" applyProtection="1">
      <alignment wrapText="1"/>
      <protection locked="0"/>
    </xf>
    <xf numFmtId="165" fontId="13" fillId="0" borderId="31" xfId="0" applyNumberFormat="1" applyFont="1" applyBorder="1" applyAlignment="1" applyProtection="1">
      <alignment wrapText="1"/>
      <protection locked="0"/>
    </xf>
    <xf numFmtId="0" fontId="1" fillId="0" borderId="7" xfId="1" applyBorder="1" applyAlignment="1" applyProtection="1">
      <protection locked="0"/>
    </xf>
    <xf numFmtId="0" fontId="1" fillId="0" borderId="8" xfId="1" applyBorder="1" applyAlignment="1" applyProtection="1">
      <protection locked="0"/>
    </xf>
    <xf numFmtId="0" fontId="1" fillId="0" borderId="26" xfId="1" applyBorder="1" applyAlignment="1" applyProtection="1">
      <protection locked="0"/>
    </xf>
    <xf numFmtId="0" fontId="3" fillId="0" borderId="23"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3" fillId="0" borderId="37" xfId="0" applyFont="1" applyFill="1" applyBorder="1" applyAlignment="1" applyProtection="1">
      <alignment horizontal="left" vertical="center"/>
    </xf>
    <xf numFmtId="0" fontId="2" fillId="0" borderId="9" xfId="0" applyFont="1" applyBorder="1" applyAlignment="1" applyProtection="1"/>
    <xf numFmtId="0" fontId="0" fillId="0" borderId="17" xfId="0" applyBorder="1" applyAlignment="1" applyProtection="1"/>
    <xf numFmtId="0" fontId="3" fillId="0" borderId="23"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37" xfId="0" applyFont="1" applyBorder="1" applyAlignment="1" applyProtection="1">
      <alignment horizontal="left" vertical="center"/>
    </xf>
    <xf numFmtId="0" fontId="11" fillId="0" borderId="26" xfId="0" applyFont="1" applyBorder="1" applyAlignment="1" applyProtection="1">
      <alignment vertical="center"/>
    </xf>
    <xf numFmtId="0" fontId="23" fillId="0" borderId="14" xfId="0" applyFont="1" applyBorder="1" applyAlignment="1">
      <alignment vertical="center"/>
    </xf>
    <xf numFmtId="0" fontId="0" fillId="0" borderId="32" xfId="0" applyFont="1" applyBorder="1" applyAlignment="1">
      <alignment horizontal="left" vertical="center"/>
    </xf>
    <xf numFmtId="0" fontId="0" fillId="0" borderId="14" xfId="0" applyFont="1" applyBorder="1" applyAlignment="1">
      <alignment horizontal="left" vertical="center"/>
    </xf>
    <xf numFmtId="0" fontId="0" fillId="0" borderId="22" xfId="0" applyBorder="1" applyAlignment="1">
      <alignment horizontal="left" vertical="top" wrapText="1"/>
    </xf>
    <xf numFmtId="0" fontId="0" fillId="0" borderId="13" xfId="0" applyBorder="1" applyAlignment="1">
      <alignment horizontal="left" vertical="top" wrapText="1"/>
    </xf>
    <xf numFmtId="0" fontId="0" fillId="0" borderId="18" xfId="0" applyBorder="1" applyAlignment="1" applyProtection="1">
      <alignment horizontal="left" vertical="top" wrapText="1" indent="1"/>
    </xf>
    <xf numFmtId="0" fontId="0" fillId="0" borderId="13" xfId="0" applyBorder="1" applyAlignment="1">
      <alignment horizontal="left" vertical="top" wrapText="1" indent="1"/>
    </xf>
    <xf numFmtId="0" fontId="13" fillId="0" borderId="58" xfId="0" applyFont="1" applyBorder="1" applyAlignment="1" applyProtection="1"/>
    <xf numFmtId="0" fontId="0" fillId="0" borderId="10" xfId="0" applyBorder="1" applyAlignment="1"/>
    <xf numFmtId="0" fontId="0" fillId="0" borderId="34" xfId="0" applyBorder="1" applyAlignment="1"/>
    <xf numFmtId="0" fontId="13" fillId="0" borderId="59" xfId="0" applyFont="1" applyBorder="1" applyAlignment="1"/>
    <xf numFmtId="0" fontId="13" fillId="0" borderId="12" xfId="0" applyFont="1" applyBorder="1" applyAlignment="1"/>
    <xf numFmtId="0" fontId="13" fillId="0" borderId="43" xfId="0" applyFont="1" applyBorder="1" applyAlignment="1"/>
    <xf numFmtId="0" fontId="13" fillId="0" borderId="14" xfId="0" applyFont="1" applyBorder="1" applyAlignment="1" applyProtection="1">
      <alignment wrapText="1"/>
      <protection locked="0"/>
    </xf>
    <xf numFmtId="0" fontId="13" fillId="0" borderId="33" xfId="0" applyFont="1" applyBorder="1" applyAlignment="1" applyProtection="1">
      <alignment wrapText="1"/>
      <protection locked="0"/>
    </xf>
    <xf numFmtId="0" fontId="0" fillId="0" borderId="14" xfId="0" applyBorder="1" applyAlignment="1" applyProtection="1"/>
    <xf numFmtId="0" fontId="0" fillId="0" borderId="33" xfId="0" applyBorder="1" applyAlignment="1"/>
    <xf numFmtId="0" fontId="13" fillId="0" borderId="47" xfId="0" applyFont="1" applyBorder="1" applyAlignment="1">
      <alignment horizontal="center"/>
    </xf>
    <xf numFmtId="0" fontId="13" fillId="0" borderId="60" xfId="0" applyFont="1" applyBorder="1" applyAlignment="1">
      <alignment horizontal="center"/>
    </xf>
    <xf numFmtId="0" fontId="13" fillId="0" borderId="41" xfId="0" applyFont="1" applyBorder="1" applyAlignment="1">
      <alignment horizontal="center"/>
    </xf>
    <xf numFmtId="0" fontId="13" fillId="0" borderId="49" xfId="0" applyFont="1" applyBorder="1" applyAlignment="1">
      <alignment horizontal="center"/>
    </xf>
    <xf numFmtId="0" fontId="13" fillId="0" borderId="4" xfId="0" applyFont="1" applyBorder="1" applyAlignment="1">
      <alignment horizontal="center"/>
    </xf>
    <xf numFmtId="0" fontId="13" fillId="0" borderId="42" xfId="0" applyFont="1" applyBorder="1" applyAlignment="1">
      <alignment horizontal="center"/>
    </xf>
    <xf numFmtId="0" fontId="2" fillId="0" borderId="6"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24" xfId="0" applyFont="1" applyBorder="1" applyAlignment="1" applyProtection="1"/>
    <xf numFmtId="0" fontId="0" fillId="0" borderId="1" xfId="0" applyBorder="1" applyAlignment="1"/>
    <xf numFmtId="0" fontId="0" fillId="0" borderId="27" xfId="0" applyBorder="1" applyAlignment="1"/>
    <xf numFmtId="0" fontId="9" fillId="0" borderId="6" xfId="0" applyFont="1" applyBorder="1" applyAlignment="1" applyProtection="1">
      <protection locked="0"/>
    </xf>
    <xf numFmtId="0" fontId="0" fillId="0" borderId="6" xfId="0" applyBorder="1" applyAlignment="1"/>
    <xf numFmtId="0" fontId="0" fillId="0" borderId="25" xfId="0" applyBorder="1" applyAlignment="1"/>
    <xf numFmtId="0" fontId="9" fillId="0" borderId="20" xfId="0" applyFont="1" applyBorder="1" applyAlignment="1" applyProtection="1">
      <alignment horizontal="left"/>
      <protection locked="0"/>
    </xf>
    <xf numFmtId="0" fontId="0" fillId="0" borderId="20" xfId="0" applyBorder="1" applyAlignment="1" applyProtection="1">
      <alignment horizontal="left"/>
      <protection locked="0"/>
    </xf>
    <xf numFmtId="0" fontId="0" fillId="0" borderId="48" xfId="0" applyBorder="1" applyAlignment="1" applyProtection="1">
      <alignment horizontal="left"/>
      <protection locked="0"/>
    </xf>
    <xf numFmtId="0" fontId="11" fillId="0" borderId="40" xfId="0" applyFont="1" applyBorder="1" applyAlignment="1" applyProtection="1"/>
    <xf numFmtId="0" fontId="11" fillId="0" borderId="44" xfId="0" applyFont="1" applyBorder="1" applyAlignment="1" applyProtection="1"/>
    <xf numFmtId="0" fontId="0" fillId="0" borderId="20" xfId="0" applyBorder="1" applyAlignment="1"/>
    <xf numFmtId="0" fontId="13" fillId="0" borderId="39" xfId="0" applyFont="1" applyBorder="1" applyAlignment="1" applyProtection="1"/>
    <xf numFmtId="0" fontId="13" fillId="0" borderId="46" xfId="0" applyFont="1" applyBorder="1" applyAlignment="1" applyProtection="1"/>
    <xf numFmtId="0" fontId="3" fillId="0" borderId="23"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37" xfId="0" applyFont="1" applyBorder="1" applyAlignment="1" applyProtection="1">
      <alignment horizontal="center" vertical="center"/>
    </xf>
    <xf numFmtId="0" fontId="13" fillId="0" borderId="7" xfId="0" applyFont="1" applyBorder="1" applyAlignment="1" applyProtection="1">
      <alignment horizontal="left" vertical="top"/>
    </xf>
    <xf numFmtId="0" fontId="13" fillId="0" borderId="45" xfId="0" applyFont="1" applyBorder="1" applyAlignment="1" applyProtection="1">
      <alignment horizontal="left" vertical="top"/>
    </xf>
    <xf numFmtId="0" fontId="7" fillId="0" borderId="24" xfId="0" applyFont="1" applyBorder="1" applyAlignment="1" applyProtection="1"/>
    <xf numFmtId="0" fontId="7" fillId="0" borderId="1" xfId="0" applyFont="1" applyBorder="1" applyAlignment="1" applyProtection="1"/>
    <xf numFmtId="0" fontId="7" fillId="0" borderId="27" xfId="0" applyFont="1" applyBorder="1" applyAlignment="1" applyProtection="1"/>
    <xf numFmtId="0" fontId="18" fillId="0" borderId="2" xfId="0" applyFont="1" applyFill="1" applyBorder="1" applyAlignment="1" applyProtection="1">
      <alignment horizontal="right"/>
    </xf>
    <xf numFmtId="0" fontId="19" fillId="0" borderId="2" xfId="0" applyFont="1" applyBorder="1" applyAlignment="1" applyProtection="1"/>
    <xf numFmtId="0" fontId="7" fillId="0" borderId="0" xfId="0" applyFont="1" applyFill="1" applyBorder="1" applyAlignment="1" applyProtection="1">
      <alignment horizontal="right"/>
    </xf>
    <xf numFmtId="0" fontId="8" fillId="0" borderId="0" xfId="0" applyFont="1" applyAlignment="1" applyProtection="1"/>
    <xf numFmtId="0" fontId="30" fillId="6" borderId="23" xfId="8" applyFont="1" applyBorder="1" applyAlignment="1" applyProtection="1">
      <alignment horizontal="right" wrapText="1"/>
    </xf>
    <xf numFmtId="0" fontId="30" fillId="6" borderId="5" xfId="8" applyFont="1" applyBorder="1" applyAlignment="1" applyProtection="1">
      <alignment wrapText="1"/>
    </xf>
    <xf numFmtId="0" fontId="30" fillId="6" borderId="37" xfId="8" applyFont="1" applyBorder="1" applyAlignment="1" applyProtection="1">
      <alignment wrapText="1"/>
    </xf>
    <xf numFmtId="0" fontId="7" fillId="0" borderId="1" xfId="0" applyNumberFormat="1" applyFont="1" applyBorder="1" applyAlignment="1" applyProtection="1">
      <alignment horizontal="center"/>
    </xf>
    <xf numFmtId="0" fontId="14" fillId="0" borderId="2" xfId="0" applyFont="1" applyFill="1" applyBorder="1" applyAlignment="1" applyProtection="1"/>
    <xf numFmtId="0" fontId="13" fillId="0" borderId="2" xfId="0" applyFont="1" applyBorder="1" applyAlignment="1" applyProtection="1"/>
    <xf numFmtId="0" fontId="14" fillId="0" borderId="1" xfId="0" applyFont="1" applyFill="1" applyBorder="1" applyAlignment="1" applyProtection="1"/>
    <xf numFmtId="0" fontId="13" fillId="0" borderId="1" xfId="0" applyFont="1" applyBorder="1" applyAlignment="1" applyProtection="1"/>
    <xf numFmtId="0" fontId="3" fillId="0" borderId="24" xfId="0" applyFont="1" applyBorder="1" applyAlignment="1" applyProtection="1">
      <alignment horizontal="center" vertical="center"/>
    </xf>
    <xf numFmtId="0" fontId="3" fillId="0" borderId="1" xfId="0" applyFont="1" applyBorder="1" applyAlignment="1" applyProtection="1">
      <alignment horizontal="center" vertical="center"/>
    </xf>
    <xf numFmtId="0" fontId="16" fillId="0" borderId="1" xfId="0" applyFont="1" applyBorder="1" applyAlignment="1" applyProtection="1">
      <alignment horizontal="center" vertical="center"/>
    </xf>
    <xf numFmtId="0" fontId="16" fillId="0" borderId="27" xfId="0" applyFont="1" applyBorder="1" applyAlignment="1" applyProtection="1">
      <alignment horizontal="center" vertical="center"/>
    </xf>
    <xf numFmtId="0" fontId="2" fillId="0" borderId="21" xfId="0" applyFont="1" applyBorder="1" applyAlignment="1" applyProtection="1"/>
    <xf numFmtId="0" fontId="2" fillId="0" borderId="15" xfId="0" applyFont="1" applyBorder="1" applyAlignment="1" applyProtection="1"/>
    <xf numFmtId="0" fontId="13" fillId="0" borderId="15" xfId="0" applyFont="1" applyBorder="1" applyAlignment="1" applyProtection="1">
      <alignment wrapText="1"/>
      <protection locked="0"/>
    </xf>
    <xf numFmtId="0" fontId="13" fillId="0" borderId="30" xfId="0" applyFont="1" applyBorder="1" applyAlignment="1" applyProtection="1">
      <alignment wrapText="1"/>
      <protection locked="0"/>
    </xf>
    <xf numFmtId="0" fontId="13" fillId="0" borderId="11" xfId="0" applyFont="1" applyBorder="1" applyAlignment="1" applyProtection="1">
      <alignment wrapText="1"/>
      <protection locked="0"/>
    </xf>
    <xf numFmtId="0" fontId="13" fillId="0" borderId="12" xfId="0" applyFont="1" applyBorder="1" applyAlignment="1" applyProtection="1">
      <alignment wrapText="1"/>
      <protection locked="0"/>
    </xf>
    <xf numFmtId="0" fontId="13" fillId="0" borderId="43" xfId="0" applyFont="1" applyBorder="1" applyAlignment="1" applyProtection="1">
      <alignment wrapText="1"/>
      <protection locked="0"/>
    </xf>
    <xf numFmtId="0" fontId="2" fillId="0" borderId="47" xfId="0" applyFont="1" applyBorder="1" applyAlignment="1" applyProtection="1"/>
    <xf numFmtId="0" fontId="6" fillId="0" borderId="38" xfId="0" applyFont="1" applyBorder="1" applyAlignment="1" applyProtection="1"/>
    <xf numFmtId="0" fontId="20" fillId="0" borderId="49" xfId="0" applyFont="1" applyBorder="1" applyAlignment="1" applyProtection="1"/>
    <xf numFmtId="0" fontId="6" fillId="0" borderId="50" xfId="0" applyFont="1" applyBorder="1" applyAlignment="1" applyProtection="1"/>
    <xf numFmtId="0" fontId="3" fillId="0" borderId="23"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37" xfId="0" applyFont="1" applyFill="1" applyBorder="1" applyAlignment="1" applyProtection="1">
      <alignment horizontal="center" vertical="center"/>
    </xf>
    <xf numFmtId="0" fontId="11" fillId="0" borderId="18" xfId="0" applyFont="1" applyBorder="1" applyAlignment="1" applyProtection="1">
      <alignment vertical="center"/>
    </xf>
    <xf numFmtId="0" fontId="0" fillId="0" borderId="13" xfId="0" applyBorder="1" applyAlignment="1">
      <alignment vertical="center"/>
    </xf>
    <xf numFmtId="0" fontId="8" fillId="0" borderId="1" xfId="0" applyFont="1" applyBorder="1" applyAlignment="1" applyProtection="1"/>
    <xf numFmtId="0" fontId="8" fillId="0" borderId="27" xfId="0" applyFont="1" applyBorder="1" applyAlignment="1" applyProtection="1"/>
    <xf numFmtId="0" fontId="13" fillId="0" borderId="62" xfId="0" applyFont="1" applyFill="1" applyBorder="1" applyAlignment="1" applyProtection="1">
      <alignment horizontal="center"/>
    </xf>
    <xf numFmtId="0" fontId="13" fillId="0" borderId="41" xfId="0" applyFont="1" applyFill="1" applyBorder="1" applyAlignment="1" applyProtection="1">
      <alignment horizontal="center"/>
    </xf>
    <xf numFmtId="0" fontId="13" fillId="0" borderId="53" xfId="0" applyFont="1" applyFill="1" applyBorder="1" applyAlignment="1" applyProtection="1">
      <alignment horizontal="center"/>
    </xf>
    <xf numFmtId="0" fontId="13" fillId="0" borderId="29" xfId="0" applyFont="1" applyFill="1" applyBorder="1" applyAlignment="1" applyProtection="1">
      <alignment horizontal="center"/>
    </xf>
    <xf numFmtId="0" fontId="13" fillId="0" borderId="66" xfId="0" applyFont="1" applyFill="1" applyBorder="1" applyAlignment="1" applyProtection="1">
      <alignment horizontal="center"/>
    </xf>
    <xf numFmtId="0" fontId="13" fillId="0" borderId="52" xfId="0" applyFont="1" applyFill="1" applyBorder="1" applyAlignment="1" applyProtection="1">
      <alignment horizontal="center"/>
    </xf>
    <xf numFmtId="0" fontId="0" fillId="0" borderId="15" xfId="0" applyFont="1" applyBorder="1" applyAlignment="1" applyProtection="1">
      <alignment horizontal="center"/>
    </xf>
    <xf numFmtId="0" fontId="0" fillId="0" borderId="30" xfId="0" applyFont="1" applyBorder="1" applyAlignment="1" applyProtection="1">
      <alignment horizontal="center"/>
    </xf>
    <xf numFmtId="0" fontId="0" fillId="0" borderId="13" xfId="0" applyFont="1" applyBorder="1" applyAlignment="1" applyProtection="1">
      <alignment horizontal="center"/>
    </xf>
    <xf numFmtId="0" fontId="0" fillId="0" borderId="31" xfId="0" applyFont="1" applyBorder="1" applyAlignment="1" applyProtection="1">
      <alignment horizontal="center"/>
    </xf>
    <xf numFmtId="167" fontId="0" fillId="0" borderId="13" xfId="0" applyNumberFormat="1" applyFont="1" applyBorder="1" applyAlignment="1" applyProtection="1">
      <alignment horizontal="center"/>
    </xf>
    <xf numFmtId="167" fontId="0" fillId="0" borderId="31" xfId="0" applyNumberFormat="1" applyFont="1" applyBorder="1" applyAlignment="1" applyProtection="1">
      <alignment horizontal="center"/>
    </xf>
    <xf numFmtId="0" fontId="13" fillId="0" borderId="9" xfId="0" applyFont="1" applyBorder="1" applyAlignment="1" applyProtection="1">
      <alignment horizontal="center" vertical="top"/>
      <protection locked="0"/>
    </xf>
    <xf numFmtId="0" fontId="13" fillId="0" borderId="34" xfId="0" applyFont="1" applyBorder="1" applyAlignment="1" applyProtection="1">
      <alignment horizontal="center" vertical="top"/>
      <protection locked="0"/>
    </xf>
    <xf numFmtId="0" fontId="13" fillId="0" borderId="62" xfId="0" applyFont="1" applyBorder="1" applyAlignment="1" applyProtection="1">
      <alignment horizontal="center" vertical="top"/>
      <protection locked="0"/>
    </xf>
    <xf numFmtId="0" fontId="13" fillId="0" borderId="41" xfId="0" applyFont="1" applyBorder="1" applyAlignment="1" applyProtection="1">
      <alignment horizontal="center" vertical="top"/>
      <protection locked="0"/>
    </xf>
    <xf numFmtId="0" fontId="13" fillId="0" borderId="3" xfId="0" applyFont="1" applyBorder="1" applyAlignment="1" applyProtection="1">
      <alignment horizontal="center" vertical="top"/>
      <protection locked="0"/>
    </xf>
    <xf numFmtId="0" fontId="13" fillId="0" borderId="42" xfId="0" applyFont="1" applyBorder="1" applyAlignment="1" applyProtection="1">
      <alignment horizontal="center" vertical="top"/>
      <protection locked="0"/>
    </xf>
    <xf numFmtId="0" fontId="13" fillId="0" borderId="11" xfId="0" applyFont="1" applyFill="1" applyBorder="1" applyAlignment="1" applyProtection="1">
      <alignment horizontal="center" vertical="top"/>
      <protection locked="0"/>
    </xf>
    <xf numFmtId="0" fontId="13" fillId="0" borderId="43" xfId="0" applyFont="1" applyFill="1" applyBorder="1" applyAlignment="1" applyProtection="1">
      <alignment horizontal="center" vertical="top"/>
      <protection locked="0"/>
    </xf>
    <xf numFmtId="0" fontId="0" fillId="0" borderId="11" xfId="0" applyBorder="1" applyAlignment="1" applyProtection="1">
      <alignment horizontal="center" vertical="top"/>
      <protection locked="0"/>
    </xf>
    <xf numFmtId="0" fontId="0" fillId="0" borderId="43" xfId="0" applyBorder="1" applyAlignment="1" applyProtection="1">
      <alignment horizontal="center" vertical="top"/>
      <protection locked="0"/>
    </xf>
    <xf numFmtId="0" fontId="3" fillId="2" borderId="24"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7" xfId="0" applyFont="1" applyFill="1" applyBorder="1" applyAlignment="1" applyProtection="1">
      <alignment horizontal="center" vertical="center"/>
    </xf>
    <xf numFmtId="0" fontId="36" fillId="0" borderId="22" xfId="0" applyFont="1" applyBorder="1" applyAlignment="1" applyProtection="1">
      <alignment horizontal="left" vertical="center" wrapText="1"/>
    </xf>
    <xf numFmtId="0" fontId="36" fillId="0" borderId="13" xfId="0" applyFont="1" applyBorder="1" applyAlignment="1">
      <alignment horizontal="left" vertical="center" wrapText="1"/>
    </xf>
    <xf numFmtId="0" fontId="36" fillId="0" borderId="22" xfId="0" applyFont="1" applyBorder="1" applyAlignment="1">
      <alignment horizontal="left" vertical="center" wrapText="1"/>
    </xf>
    <xf numFmtId="0" fontId="13" fillId="0" borderId="63" xfId="0" applyFont="1" applyBorder="1" applyAlignment="1">
      <alignment horizontal="center"/>
    </xf>
    <xf numFmtId="0" fontId="13" fillId="0" borderId="8" xfId="0" applyFont="1" applyBorder="1" applyAlignment="1">
      <alignment horizontal="center"/>
    </xf>
    <xf numFmtId="0" fontId="13" fillId="0" borderId="45" xfId="0" applyFont="1" applyBorder="1" applyAlignment="1">
      <alignment horizontal="center"/>
    </xf>
    <xf numFmtId="0" fontId="24" fillId="0" borderId="57" xfId="0" applyFont="1" applyBorder="1" applyAlignment="1" applyProtection="1">
      <alignment horizontal="left" vertical="center"/>
    </xf>
    <xf numFmtId="0" fontId="8" fillId="0" borderId="54" xfId="0" applyFont="1" applyBorder="1" applyAlignment="1">
      <alignment horizontal="left" vertical="center"/>
    </xf>
    <xf numFmtId="0" fontId="13" fillId="0" borderId="19" xfId="0" applyFont="1" applyBorder="1" applyAlignment="1" applyProtection="1">
      <alignment horizontal="center"/>
      <protection locked="0"/>
    </xf>
    <xf numFmtId="0" fontId="13" fillId="0" borderId="36" xfId="0" applyFont="1" applyBorder="1" applyAlignment="1" applyProtection="1">
      <alignment horizontal="center"/>
      <protection locked="0"/>
    </xf>
    <xf numFmtId="0" fontId="13" fillId="0" borderId="13" xfId="0" applyFont="1" applyBorder="1" applyAlignment="1" applyProtection="1">
      <alignment horizontal="center"/>
      <protection locked="0"/>
    </xf>
    <xf numFmtId="0" fontId="13" fillId="0" borderId="31" xfId="0" applyFont="1" applyBorder="1" applyAlignment="1" applyProtection="1">
      <alignment horizontal="center"/>
      <protection locked="0"/>
    </xf>
    <xf numFmtId="0" fontId="12" fillId="4" borderId="13" xfId="0" applyFont="1" applyFill="1" applyBorder="1" applyAlignment="1" applyProtection="1">
      <alignment horizontal="center" vertical="center" wrapText="1"/>
    </xf>
    <xf numFmtId="0" fontId="12" fillId="4" borderId="31" xfId="0" applyFont="1" applyFill="1" applyBorder="1" applyAlignment="1" applyProtection="1">
      <alignment horizontal="center" vertical="center" wrapText="1"/>
    </xf>
    <xf numFmtId="0" fontId="1" fillId="0" borderId="18" xfId="1" applyBorder="1" applyAlignment="1" applyProtection="1">
      <alignment horizontal="center" vertical="center"/>
    </xf>
    <xf numFmtId="0" fontId="1" fillId="0" borderId="13" xfId="1" applyBorder="1" applyAlignment="1" applyProtection="1">
      <alignment horizontal="center" vertical="center"/>
    </xf>
    <xf numFmtId="0" fontId="1" fillId="0" borderId="31" xfId="1" applyBorder="1" applyAlignment="1" applyProtection="1">
      <alignment horizontal="center" vertical="center"/>
    </xf>
    <xf numFmtId="0" fontId="13" fillId="0" borderId="13" xfId="0" applyFont="1" applyBorder="1" applyAlignment="1" applyProtection="1">
      <alignment horizontal="center" wrapText="1"/>
      <protection locked="0"/>
    </xf>
    <xf numFmtId="0" fontId="13" fillId="0" borderId="31" xfId="0" applyFont="1" applyBorder="1" applyAlignment="1" applyProtection="1">
      <alignment horizontal="center" wrapText="1"/>
      <protection locked="0"/>
    </xf>
    <xf numFmtId="0" fontId="17" fillId="0" borderId="18" xfId="1" applyFont="1" applyBorder="1" applyAlignment="1" applyProtection="1">
      <alignment horizontal="center" vertical="center"/>
    </xf>
    <xf numFmtId="0" fontId="17" fillId="0" borderId="13" xfId="1" applyFont="1" applyBorder="1" applyAlignment="1" applyProtection="1">
      <alignment horizontal="center" vertical="center"/>
    </xf>
    <xf numFmtId="0" fontId="17" fillId="0" borderId="31" xfId="1" applyFont="1" applyBorder="1" applyAlignment="1" applyProtection="1">
      <alignment horizontal="center" vertical="center"/>
    </xf>
    <xf numFmtId="0" fontId="13" fillId="0" borderId="13"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2" fillId="0" borderId="18" xfId="0" applyFont="1" applyFill="1" applyBorder="1" applyAlignment="1" applyProtection="1">
      <alignment horizontal="left" vertical="center" wrapText="1"/>
    </xf>
    <xf numFmtId="0" fontId="0" fillId="0" borderId="19" xfId="0" applyBorder="1" applyAlignment="1" applyProtection="1"/>
    <xf numFmtId="0" fontId="0" fillId="0" borderId="36" xfId="0" applyBorder="1" applyAlignment="1"/>
    <xf numFmtId="0" fontId="35" fillId="0" borderId="13" xfId="0" applyFont="1" applyBorder="1" applyAlignment="1">
      <alignment horizontal="center" vertical="top" wrapText="1"/>
    </xf>
    <xf numFmtId="0" fontId="35" fillId="0" borderId="31" xfId="0" applyFont="1" applyBorder="1" applyAlignment="1">
      <alignment horizontal="center" vertical="top" wrapText="1"/>
    </xf>
    <xf numFmtId="167" fontId="9" fillId="0" borderId="13" xfId="0" applyNumberFormat="1" applyFont="1" applyBorder="1" applyAlignment="1" applyProtection="1">
      <alignment horizontal="center" vertical="center"/>
      <protection locked="0"/>
    </xf>
    <xf numFmtId="167" fontId="9" fillId="0" borderId="31" xfId="0" applyNumberFormat="1" applyFont="1" applyBorder="1" applyAlignment="1" applyProtection="1">
      <alignment horizontal="center" vertical="center"/>
      <protection locked="0"/>
    </xf>
    <xf numFmtId="0" fontId="9" fillId="0" borderId="14"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6" fillId="0" borderId="20" xfId="0" applyFont="1" applyBorder="1" applyAlignment="1" applyProtection="1">
      <alignment horizontal="left" vertical="top" wrapText="1"/>
      <protection locked="0"/>
    </xf>
    <xf numFmtId="0" fontId="6" fillId="0" borderId="48" xfId="0" applyFont="1" applyBorder="1" applyAlignment="1" applyProtection="1">
      <alignment horizontal="left" vertical="top" wrapText="1"/>
      <protection locked="0"/>
    </xf>
    <xf numFmtId="0" fontId="12" fillId="0" borderId="66" xfId="0" applyFont="1" applyBorder="1" applyAlignment="1" applyProtection="1">
      <alignment horizontal="left" vertical="center" wrapText="1"/>
    </xf>
    <xf numFmtId="0" fontId="12" fillId="0" borderId="52" xfId="0" applyFont="1" applyBorder="1" applyAlignment="1" applyProtection="1">
      <alignment horizontal="left" vertical="center" wrapText="1"/>
    </xf>
    <xf numFmtId="0" fontId="15" fillId="0" borderId="0" xfId="0" applyFont="1" applyAlignment="1" applyProtection="1">
      <alignment horizontal="center"/>
    </xf>
    <xf numFmtId="0" fontId="0" fillId="0" borderId="2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13" xfId="0" applyBorder="1" applyAlignment="1" applyProtection="1">
      <alignment horizontal="center"/>
    </xf>
    <xf numFmtId="0" fontId="0" fillId="0" borderId="31" xfId="0" applyBorder="1" applyAlignment="1" applyProtection="1">
      <alignment horizontal="center"/>
    </xf>
    <xf numFmtId="0" fontId="0" fillId="0" borderId="13"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13" fillId="0" borderId="16" xfId="0" applyFont="1" applyBorder="1" applyAlignment="1" applyProtection="1"/>
    <xf numFmtId="0" fontId="13" fillId="0" borderId="19" xfId="0" applyFont="1" applyBorder="1" applyAlignment="1" applyProtection="1"/>
    <xf numFmtId="0" fontId="13" fillId="0" borderId="65" xfId="0" applyFont="1" applyBorder="1" applyAlignment="1" applyProtection="1"/>
    <xf numFmtId="0" fontId="13" fillId="0" borderId="54" xfId="0" applyFont="1" applyBorder="1" applyAlignment="1" applyProtection="1"/>
    <xf numFmtId="0" fontId="2" fillId="0" borderId="40" xfId="0" applyFont="1" applyBorder="1" applyAlignment="1" applyProtection="1">
      <alignment horizontal="center" vertical="center"/>
    </xf>
    <xf numFmtId="0" fontId="2" fillId="0" borderId="46" xfId="0" applyFont="1" applyBorder="1" applyAlignment="1" applyProtection="1">
      <alignment horizontal="center" vertical="center"/>
    </xf>
    <xf numFmtId="0" fontId="0" fillId="0" borderId="22" xfId="0" applyFont="1" applyBorder="1" applyAlignment="1">
      <alignment horizontal="left" vertical="center"/>
    </xf>
    <xf numFmtId="0" fontId="0" fillId="0" borderId="13" xfId="0" applyFont="1" applyBorder="1" applyAlignment="1">
      <alignment horizontal="left" vertical="center"/>
    </xf>
    <xf numFmtId="0" fontId="2" fillId="0" borderId="7" xfId="0" applyFont="1" applyBorder="1" applyAlignment="1" applyProtection="1"/>
    <xf numFmtId="0" fontId="0" fillId="0" borderId="26" xfId="0" applyBorder="1" applyAlignment="1" applyProtection="1"/>
    <xf numFmtId="0" fontId="13" fillId="0" borderId="9" xfId="0" applyFont="1" applyBorder="1" applyAlignment="1" applyProtection="1">
      <protection locked="0"/>
    </xf>
    <xf numFmtId="0" fontId="0" fillId="0" borderId="10" xfId="0" applyBorder="1" applyAlignment="1" applyProtection="1">
      <protection locked="0"/>
    </xf>
    <xf numFmtId="0" fontId="0" fillId="0" borderId="34" xfId="0" applyBorder="1" applyAlignment="1" applyProtection="1">
      <protection locked="0"/>
    </xf>
    <xf numFmtId="0" fontId="0" fillId="0" borderId="8" xfId="0" applyBorder="1" applyAlignment="1" applyProtection="1">
      <protection locked="0"/>
    </xf>
    <xf numFmtId="0" fontId="0" fillId="0" borderId="45" xfId="0" applyBorder="1" applyAlignment="1" applyProtection="1">
      <protection locked="0"/>
    </xf>
    <xf numFmtId="0" fontId="38" fillId="0" borderId="51" xfId="0" applyFont="1" applyFill="1" applyBorder="1" applyAlignment="1" applyProtection="1">
      <alignment wrapText="1"/>
    </xf>
    <xf numFmtId="0" fontId="38" fillId="0" borderId="2" xfId="0" applyFont="1" applyFill="1" applyBorder="1" applyAlignment="1" applyProtection="1">
      <alignment wrapText="1"/>
    </xf>
    <xf numFmtId="0" fontId="38" fillId="0" borderId="52" xfId="0" applyFont="1" applyFill="1" applyBorder="1" applyAlignment="1" applyProtection="1">
      <alignment wrapText="1"/>
    </xf>
    <xf numFmtId="0" fontId="13" fillId="0" borderId="10" xfId="0" applyFont="1" applyBorder="1" applyAlignment="1" applyProtection="1">
      <protection locked="0"/>
    </xf>
    <xf numFmtId="0" fontId="13" fillId="0" borderId="17" xfId="0" applyFont="1" applyBorder="1" applyAlignment="1" applyProtection="1">
      <protection locked="0"/>
    </xf>
    <xf numFmtId="0" fontId="0" fillId="0" borderId="13" xfId="0" applyBorder="1" applyAlignment="1"/>
    <xf numFmtId="0" fontId="23" fillId="3" borderId="13" xfId="0" applyFont="1" applyFill="1" applyBorder="1" applyAlignment="1"/>
    <xf numFmtId="0" fontId="0" fillId="3" borderId="13" xfId="0" applyFill="1" applyBorder="1" applyAlignment="1"/>
    <xf numFmtId="0" fontId="0" fillId="0" borderId="11" xfId="0" applyBorder="1" applyAlignment="1"/>
    <xf numFmtId="0" fontId="0" fillId="0" borderId="12" xfId="0" applyBorder="1" applyAlignment="1"/>
    <xf numFmtId="0" fontId="0" fillId="0" borderId="18" xfId="0" applyBorder="1" applyAlignment="1"/>
    <xf numFmtId="0" fontId="23" fillId="3" borderId="21" xfId="0" applyFont="1" applyFill="1" applyBorder="1" applyAlignment="1"/>
    <xf numFmtId="0" fontId="0" fillId="3" borderId="15" xfId="0" applyFill="1" applyBorder="1" applyAlignment="1"/>
    <xf numFmtId="0" fontId="23" fillId="3" borderId="11" xfId="0" applyFont="1" applyFill="1" applyBorder="1" applyAlignment="1">
      <alignment horizontal="center"/>
    </xf>
    <xf numFmtId="0" fontId="0" fillId="0" borderId="18" xfId="0" applyBorder="1" applyAlignment="1">
      <alignment horizontal="center"/>
    </xf>
    <xf numFmtId="0" fontId="0" fillId="0" borderId="0" xfId="0" applyAlignment="1">
      <alignment horizontal="left" vertical="center" wrapText="1"/>
    </xf>
    <xf numFmtId="0" fontId="23" fillId="0" borderId="21" xfId="0" applyFont="1" applyBorder="1" applyAlignment="1">
      <alignment horizontal="left" vertical="center" wrapText="1"/>
    </xf>
    <xf numFmtId="0" fontId="0" fillId="0" borderId="22" xfId="0" applyBorder="1" applyAlignment="1">
      <alignment horizontal="left" vertical="center" wrapText="1"/>
    </xf>
    <xf numFmtId="0" fontId="0" fillId="0" borderId="39" xfId="0" applyBorder="1" applyAlignment="1">
      <alignment horizontal="left" vertical="center" wrapText="1"/>
    </xf>
    <xf numFmtId="0" fontId="0" fillId="0" borderId="15" xfId="0" applyBorder="1" applyAlignment="1">
      <alignment horizontal="left" vertical="center" wrapText="1"/>
    </xf>
    <xf numFmtId="0" fontId="0" fillId="0" borderId="13" xfId="0" applyBorder="1" applyAlignment="1">
      <alignment horizontal="left" vertical="center" wrapText="1"/>
    </xf>
    <xf numFmtId="0" fontId="0" fillId="0" borderId="16" xfId="0" applyBorder="1" applyAlignment="1">
      <alignment horizontal="left" vertical="center" wrapText="1"/>
    </xf>
    <xf numFmtId="0" fontId="0" fillId="0" borderId="25" xfId="0" applyBorder="1" applyAlignment="1">
      <alignment horizontal="left" vertical="center" wrapText="1"/>
    </xf>
    <xf numFmtId="0" fontId="0" fillId="0" borderId="56" xfId="0" applyBorder="1" applyAlignment="1">
      <alignment horizontal="left" vertical="center" wrapText="1"/>
    </xf>
    <xf numFmtId="0" fontId="0" fillId="0" borderId="55"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5" xfId="0" applyBorder="1" applyAlignment="1">
      <alignment horizontal="left" vertical="center" wrapText="1"/>
    </xf>
    <xf numFmtId="0" fontId="0" fillId="0" borderId="32" xfId="0" applyBorder="1" applyAlignment="1">
      <alignment horizontal="left" vertical="center" wrapText="1"/>
    </xf>
    <xf numFmtId="0" fontId="0" fillId="0" borderId="14" xfId="0" applyBorder="1" applyAlignment="1">
      <alignment horizontal="left" vertical="center" wrapText="1"/>
    </xf>
    <xf numFmtId="0" fontId="0" fillId="0" borderId="33" xfId="0" applyBorder="1" applyAlignment="1">
      <alignment horizontal="left" vertical="center" wrapText="1"/>
    </xf>
  </cellXfs>
  <cellStyles count="13">
    <cellStyle name="Comma 2" xfId="11"/>
    <cellStyle name="Good" xfId="8" builtinId="26"/>
    <cellStyle name="Hyperlink" xfId="1" builtinId="8"/>
    <cellStyle name="Normal" xfId="0" builtinId="0"/>
    <cellStyle name="Normal 14" xfId="12"/>
    <cellStyle name="Normal 2" xfId="2"/>
    <cellStyle name="Normal 2 2" xfId="7"/>
    <cellStyle name="Normal 2 3" xfId="9"/>
    <cellStyle name="Normal 3" xfId="3"/>
    <cellStyle name="Normal 3 2" xfId="10"/>
    <cellStyle name="Normal 4" xfId="4"/>
    <cellStyle name="Normal 5" xfId="5"/>
    <cellStyle name="Normal 6" xfId="6"/>
  </cellStyles>
  <dxfs count="152">
    <dxf>
      <fill>
        <patternFill>
          <bgColor theme="0" tint="-4.9989318521683403E-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strike val="0"/>
        <color theme="0"/>
      </font>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border>
    </dxf>
    <dxf>
      <font>
        <b/>
        <i val="0"/>
        <color rgb="FFFF0000"/>
      </font>
      <fill>
        <patternFill>
          <bgColor theme="5" tint="0.79998168889431442"/>
        </patternFill>
      </fill>
    </dxf>
    <dxf>
      <font>
        <color theme="0"/>
      </font>
      <border>
        <right/>
        <vertical/>
        <horizontal/>
      </border>
    </dxf>
    <dxf>
      <font>
        <b/>
        <i val="0"/>
        <color rgb="FFFF0000"/>
      </font>
      <fill>
        <patternFill>
          <bgColor theme="5" tint="0.79998168889431442"/>
        </patternFill>
      </fill>
    </dxf>
    <dxf>
      <font>
        <b/>
        <i val="0"/>
        <color rgb="FFFF0000"/>
      </font>
      <fill>
        <patternFill>
          <bgColor theme="5" tint="0.79998168889431442"/>
        </patternFill>
      </fill>
      <border>
        <left style="thin">
          <color auto="1"/>
        </left>
        <right style="thin">
          <color auto="1"/>
        </right>
        <top style="thin">
          <color auto="1"/>
        </top>
        <bottom style="thin">
          <color auto="1"/>
        </bottom>
      </border>
    </dxf>
    <dxf>
      <font>
        <b/>
        <i val="0"/>
        <color rgb="FFFF0000"/>
      </font>
      <fill>
        <patternFill>
          <bgColor theme="5" tint="0.79998168889431442"/>
        </patternFill>
      </fill>
    </dxf>
    <dxf>
      <font>
        <b val="0"/>
        <i val="0"/>
        <color theme="0"/>
      </font>
      <fill>
        <patternFill patternType="none">
          <bgColor auto="1"/>
        </patternFill>
      </fill>
      <border>
        <right/>
        <bottom/>
        <vertical/>
        <horizontal/>
      </border>
    </dxf>
    <dxf>
      <font>
        <color rgb="FFFF0000"/>
      </font>
      <fill>
        <patternFill>
          <bgColor theme="5" tint="0.79998168889431442"/>
        </patternFill>
      </fill>
    </dxf>
    <dxf>
      <font>
        <color rgb="FFFF0000"/>
      </font>
      <fill>
        <patternFill>
          <bgColor theme="5" tint="0.79998168889431442"/>
        </patternFill>
      </fill>
    </dxf>
    <dxf>
      <font>
        <b/>
        <i val="0"/>
        <strike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val="0"/>
        <i val="0"/>
        <color theme="0"/>
      </font>
      <fill>
        <patternFill patternType="none">
          <bgColor auto="1"/>
        </patternFill>
      </fill>
      <border>
        <left/>
        <top/>
        <vertical/>
        <horizontal/>
      </border>
    </dxf>
    <dxf>
      <font>
        <b val="0"/>
        <i val="0"/>
        <color theme="0"/>
      </font>
      <fill>
        <patternFill patternType="none">
          <bgColor auto="1"/>
        </patternFill>
      </fill>
      <border>
        <left/>
        <bottom/>
        <vertical/>
        <horizontal/>
      </border>
    </dxf>
    <dxf>
      <font>
        <b/>
        <i val="0"/>
        <color rgb="FFFF0000"/>
      </font>
      <fill>
        <patternFill>
          <bgColor theme="5" tint="0.79998168889431442"/>
        </patternFill>
      </fill>
    </dxf>
    <dxf>
      <font>
        <b val="0"/>
        <i val="0"/>
        <color theme="0"/>
      </font>
      <fill>
        <patternFill patternType="none">
          <bgColor auto="1"/>
        </patternFill>
      </fill>
      <border>
        <right/>
        <top/>
        <vertical/>
        <horizontal/>
      </border>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val="0"/>
        <i val="0"/>
        <color theme="0"/>
      </font>
      <fill>
        <patternFill patternType="none">
          <bgColor auto="1"/>
        </patternFill>
      </fill>
      <border>
        <left/>
        <vertical/>
        <horizontal/>
      </border>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val="0"/>
        <i val="0"/>
        <color theme="5" tint="0.79998168889431442"/>
      </font>
      <fill>
        <patternFill>
          <bgColor theme="5" tint="0.79998168889431442"/>
        </patternFill>
      </fill>
    </dxf>
    <dxf>
      <font>
        <b val="0"/>
        <i val="0"/>
        <color auto="1"/>
      </font>
    </dxf>
    <dxf>
      <font>
        <b/>
        <i val="0"/>
        <color rgb="FFFF0000"/>
      </font>
      <fill>
        <patternFill>
          <bgColor theme="5" tint="0.79998168889431442"/>
        </patternFill>
      </fill>
    </dxf>
    <dxf>
      <fill>
        <patternFill>
          <bgColor theme="5" tint="0.79998168889431442"/>
        </patternFill>
      </fill>
    </dxf>
    <dxf>
      <font>
        <b/>
        <i val="0"/>
        <color rgb="FFFF0000"/>
      </font>
      <fill>
        <patternFill>
          <bgColor theme="5" tint="0.79998168889431442"/>
        </patternFill>
      </fill>
    </dxf>
    <dxf>
      <font>
        <b/>
        <i val="0"/>
        <strike val="0"/>
        <color rgb="FFFF0000"/>
      </font>
      <fill>
        <patternFill>
          <bgColor theme="5" tint="0.79998168889431442"/>
        </patternFill>
      </fill>
    </dxf>
    <dxf>
      <font>
        <color theme="0"/>
      </font>
      <border>
        <left/>
        <top/>
        <vertical/>
        <horizontal/>
      </border>
    </dxf>
    <dxf>
      <font>
        <color theme="0"/>
      </font>
      <border>
        <right/>
        <top/>
        <vertical/>
        <horizontal/>
      </border>
    </dxf>
    <dxf>
      <font>
        <b/>
        <i val="0"/>
        <color rgb="FFFF0000"/>
      </font>
      <fill>
        <patternFill>
          <bgColor theme="5" tint="0.79998168889431442"/>
        </patternFill>
      </fill>
    </dxf>
    <dxf>
      <font>
        <color theme="0"/>
      </font>
      <border>
        <left/>
        <top/>
        <bottom/>
        <vertical/>
        <horizontal/>
      </border>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2.xml"/><Relationship Id="rId12" Type="http://schemas.openxmlformats.org/officeDocument/2006/relationships/customXml" Target="../customXml/item3.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0"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fmlaLink="'Form Check Box'!$D$90" lockText="1" noThreeD="1"/>
</file>

<file path=xl/ctrlProps/ctrlProp11.xml><?xml version="1.0" encoding="utf-8"?>
<formControlPr xmlns="http://schemas.microsoft.com/office/spreadsheetml/2009/9/main" objectType="CheckBox" checked="Checked" fmlaLink="'Form Check Box'!$D$94" lockText="1" noThreeD="1"/>
</file>

<file path=xl/ctrlProps/ctrlProp12.xml><?xml version="1.0" encoding="utf-8"?>
<formControlPr xmlns="http://schemas.microsoft.com/office/spreadsheetml/2009/9/main" objectType="CheckBox" fmlaLink="'Form Check Box'!$D$95" lockText="1" noThreeD="1"/>
</file>

<file path=xl/ctrlProps/ctrlProp13.xml><?xml version="1.0" encoding="utf-8"?>
<formControlPr xmlns="http://schemas.microsoft.com/office/spreadsheetml/2009/9/main" objectType="CheckBox" checked="Checked" fmlaLink="'Form Check Box'!$D$99" lockText="1" noThreeD="1"/>
</file>

<file path=xl/ctrlProps/ctrlProp14.xml><?xml version="1.0" encoding="utf-8"?>
<formControlPr xmlns="http://schemas.microsoft.com/office/spreadsheetml/2009/9/main" objectType="CheckBox" fmlaLink="'Form Check Box'!$D$100" lockText="1" noThreeD="1"/>
</file>

<file path=xl/ctrlProps/ctrlProp15.xml><?xml version="1.0" encoding="utf-8"?>
<formControlPr xmlns="http://schemas.microsoft.com/office/spreadsheetml/2009/9/main" objectType="CheckBox" checked="Checked" fmlaLink="'Form Check Box'!$D$104" lockText="1" noThreeD="1"/>
</file>

<file path=xl/ctrlProps/ctrlProp16.xml><?xml version="1.0" encoding="utf-8"?>
<formControlPr xmlns="http://schemas.microsoft.com/office/spreadsheetml/2009/9/main" objectType="CheckBox" fmlaLink="'Form Check Box'!$D$105" lockText="1" noThreeD="1"/>
</file>

<file path=xl/ctrlProps/ctrlProp17.xml><?xml version="1.0" encoding="utf-8"?>
<formControlPr xmlns="http://schemas.microsoft.com/office/spreadsheetml/2009/9/main" objectType="CheckBox" checked="Checked" fmlaLink="'Form Check Box'!$D$109" lockText="1" noThreeD="1"/>
</file>

<file path=xl/ctrlProps/ctrlProp18.xml><?xml version="1.0" encoding="utf-8"?>
<formControlPr xmlns="http://schemas.microsoft.com/office/spreadsheetml/2009/9/main" objectType="CheckBox" fmlaLink="'Form Check Box'!$D$110" lockText="1" noThreeD="1"/>
</file>

<file path=xl/ctrlProps/ctrlProp19.xml><?xml version="1.0" encoding="utf-8"?>
<formControlPr xmlns="http://schemas.microsoft.com/office/spreadsheetml/2009/9/main" objectType="CheckBox" fmlaLink="'Form Check Box'!$D$74"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checked="Checked" fmlaLink="'Form Check Box'!$D$75" lockText="1" noThreeD="1"/>
</file>

<file path=xl/ctrlProps/ctrlProp21.xml><?xml version="1.0" encoding="utf-8"?>
<formControlPr xmlns="http://schemas.microsoft.com/office/spreadsheetml/2009/9/main" objectType="CheckBox" fmlaLink="'Form Check Box'!$D$114" lockText="1" noThreeD="1"/>
</file>

<file path=xl/ctrlProps/ctrlProp22.xml><?xml version="1.0" encoding="utf-8"?>
<formControlPr xmlns="http://schemas.microsoft.com/office/spreadsheetml/2009/9/main" objectType="CheckBox" fmlaLink="'Form Check Box'!$D$4" lockText="1" noThreeD="1"/>
</file>

<file path=xl/ctrlProps/ctrlProp23.xml><?xml version="1.0" encoding="utf-8"?>
<formControlPr xmlns="http://schemas.microsoft.com/office/spreadsheetml/2009/9/main" objectType="CheckBox" checked="Checked" fmlaLink="'Form Check Box'!$D$5" lockText="1" noThreeD="1"/>
</file>

<file path=xl/ctrlProps/ctrlProp24.xml><?xml version="1.0" encoding="utf-8"?>
<formControlPr xmlns="http://schemas.microsoft.com/office/spreadsheetml/2009/9/main" objectType="CheckBox" fmlaLink="'Form Check Box'!$D$6" lockText="1" noThreeD="1"/>
</file>

<file path=xl/ctrlProps/ctrlProp25.xml><?xml version="1.0" encoding="utf-8"?>
<formControlPr xmlns="http://schemas.microsoft.com/office/spreadsheetml/2009/9/main" objectType="CheckBox" fmlaLink="'Form Check Box'!$D$7" lockText="1" noThreeD="1"/>
</file>

<file path=xl/ctrlProps/ctrlProp26.xml><?xml version="1.0" encoding="utf-8"?>
<formControlPr xmlns="http://schemas.microsoft.com/office/spreadsheetml/2009/9/main" objectType="CheckBox" fmlaLink="'Form Check Box'!$D$8" lockText="1" noThreeD="1"/>
</file>

<file path=xl/ctrlProps/ctrlProp27.xml><?xml version="1.0" encoding="utf-8"?>
<formControlPr xmlns="http://schemas.microsoft.com/office/spreadsheetml/2009/9/main" objectType="CheckBox" fmlaLink="'Form Check Box'!$D$9" lockText="1" noThreeD="1"/>
</file>

<file path=xl/ctrlProps/ctrlProp28.xml><?xml version="1.0" encoding="utf-8"?>
<formControlPr xmlns="http://schemas.microsoft.com/office/spreadsheetml/2009/9/main" objectType="CheckBox" checked="Checked" fmlaLink="'Form Check Box'!$D$62" lockText="1" noThreeD="1"/>
</file>

<file path=xl/ctrlProps/ctrlProp29.xml><?xml version="1.0" encoding="utf-8"?>
<formControlPr xmlns="http://schemas.microsoft.com/office/spreadsheetml/2009/9/main" objectType="CheckBox" fmlaLink="'Form Check Box'!$D$63"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checked="Checked" fmlaLink="'Form Check Box'!$D$115" lockText="1" noThreeD="1"/>
</file>

<file path=xl/ctrlProps/ctrlProp31.xml><?xml version="1.0" encoding="utf-8"?>
<formControlPr xmlns="http://schemas.microsoft.com/office/spreadsheetml/2009/9/main" objectType="CheckBox" fmlaLink="'Form Check Box'!$D$68" lockText="1" noThreeD="1"/>
</file>

<file path=xl/ctrlProps/ctrlProp32.xml><?xml version="1.0" encoding="utf-8"?>
<formControlPr xmlns="http://schemas.microsoft.com/office/spreadsheetml/2009/9/main" objectType="CheckBox" checked="Checked" fmlaLink="'Form Check Box'!$D$70" lockText="1" noThreeD="1"/>
</file>

<file path=xl/ctrlProps/ctrlProp33.xml><?xml version="1.0" encoding="utf-8"?>
<formControlPr xmlns="http://schemas.microsoft.com/office/spreadsheetml/2009/9/main" objectType="CheckBox" checked="Checked" fmlaLink="'Form Check Box'!$D$69" lockText="1" noThreeD="1"/>
</file>

<file path=xl/ctrlProps/ctrlProp34.xml><?xml version="1.0" encoding="utf-8"?>
<formControlPr xmlns="http://schemas.microsoft.com/office/spreadsheetml/2009/9/main" objectType="CheckBox" checked="Checked" fmlaLink="'Form Check Box'!$D$13" lockText="1" noThreeD="1"/>
</file>

<file path=xl/ctrlProps/ctrlProp35.xml><?xml version="1.0" encoding="utf-8"?>
<formControlPr xmlns="http://schemas.microsoft.com/office/spreadsheetml/2009/9/main" objectType="CheckBox" fmlaLink="'Form Check Box'!$D$14" lockText="1" noThreeD="1"/>
</file>

<file path=xl/ctrlProps/ctrlProp36.xml><?xml version="1.0" encoding="utf-8"?>
<formControlPr xmlns="http://schemas.microsoft.com/office/spreadsheetml/2009/9/main" objectType="CheckBox" fmlaLink="'Form Check Box'!$D$15" lockText="1" noThreeD="1"/>
</file>

<file path=xl/ctrlProps/ctrlProp37.xml><?xml version="1.0" encoding="utf-8"?>
<formControlPr xmlns="http://schemas.microsoft.com/office/spreadsheetml/2009/9/main" objectType="CheckBox" fmlaLink="'Form Check Box'!$D$16" lockText="1" noThreeD="1"/>
</file>

<file path=xl/ctrlProps/ctrlProp38.xml><?xml version="1.0" encoding="utf-8"?>
<formControlPr xmlns="http://schemas.microsoft.com/office/spreadsheetml/2009/9/main" objectType="CheckBox" fmlaLink="'Form Check Box'!$D$17" lockText="1" noThreeD="1"/>
</file>

<file path=xl/ctrlProps/ctrlProp39.xml><?xml version="1.0" encoding="utf-8"?>
<formControlPr xmlns="http://schemas.microsoft.com/office/spreadsheetml/2009/9/main" objectType="CheckBox" fmlaLink="'Form Check Box'!$D$18"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Form Check Box'!$D$19" lockText="1" noThreeD="1"/>
</file>

<file path=xl/ctrlProps/ctrlProp41.xml><?xml version="1.0" encoding="utf-8"?>
<formControlPr xmlns="http://schemas.microsoft.com/office/spreadsheetml/2009/9/main" objectType="CheckBox" fmlaLink="'Form Check Box'!$D$20" lockText="1" noThreeD="1"/>
</file>

<file path=xl/ctrlProps/ctrlProp42.xml><?xml version="1.0" encoding="utf-8"?>
<formControlPr xmlns="http://schemas.microsoft.com/office/spreadsheetml/2009/9/main" objectType="CheckBox" fmlaLink="'Form Check Box'!$D$22" lockText="1" noThreeD="1"/>
</file>

<file path=xl/ctrlProps/ctrlProp43.xml><?xml version="1.0" encoding="utf-8"?>
<formControlPr xmlns="http://schemas.microsoft.com/office/spreadsheetml/2009/9/main" objectType="CheckBox" fmlaLink="'Form Check Box'!$D$23" lockText="1" noThreeD="1"/>
</file>

<file path=xl/ctrlProps/ctrlProp44.xml><?xml version="1.0" encoding="utf-8"?>
<formControlPr xmlns="http://schemas.microsoft.com/office/spreadsheetml/2009/9/main" objectType="CheckBox" checked="Checked" fmlaLink="'Form Check Box'!$D$35" lockText="1" noThreeD="1"/>
</file>

<file path=xl/ctrlProps/ctrlProp45.xml><?xml version="1.0" encoding="utf-8"?>
<formControlPr xmlns="http://schemas.microsoft.com/office/spreadsheetml/2009/9/main" objectType="CheckBox" fmlaLink="'Form Check Box'!$D$36" lockText="1" noThreeD="1"/>
</file>

<file path=xl/ctrlProps/ctrlProp46.xml><?xml version="1.0" encoding="utf-8"?>
<formControlPr xmlns="http://schemas.microsoft.com/office/spreadsheetml/2009/9/main" objectType="CheckBox" fmlaLink="'Form Check Box'!$D$37" lockText="1" noThreeD="1"/>
</file>

<file path=xl/ctrlProps/ctrlProp47.xml><?xml version="1.0" encoding="utf-8"?>
<formControlPr xmlns="http://schemas.microsoft.com/office/spreadsheetml/2009/9/main" objectType="CheckBox" fmlaLink="'Form Check Box'!$D$41" lockText="1" noThreeD="1"/>
</file>

<file path=xl/ctrlProps/ctrlProp48.xml><?xml version="1.0" encoding="utf-8"?>
<formControlPr xmlns="http://schemas.microsoft.com/office/spreadsheetml/2009/9/main" objectType="CheckBox" fmlaLink="'Form Check Box'!$D$46" lockText="1" noThreeD="1"/>
</file>

<file path=xl/ctrlProps/ctrlProp49.xml><?xml version="1.0" encoding="utf-8"?>
<formControlPr xmlns="http://schemas.microsoft.com/office/spreadsheetml/2009/9/main" objectType="CheckBox" fmlaLink="'Form Check Box'!$D$47" lockText="1" noThreeD="1"/>
</file>

<file path=xl/ctrlProps/ctrlProp5.xml><?xml version="1.0" encoding="utf-8"?>
<formControlPr xmlns="http://schemas.microsoft.com/office/spreadsheetml/2009/9/main" objectType="CheckBox" fmlaLink="'Form Check Box'!$D$79" lockText="1" noThreeD="1"/>
</file>

<file path=xl/ctrlProps/ctrlProp50.xml><?xml version="1.0" encoding="utf-8"?>
<formControlPr xmlns="http://schemas.microsoft.com/office/spreadsheetml/2009/9/main" objectType="CheckBox" fmlaLink="'Form Check Box'!$D$48" lockText="1" noThreeD="1"/>
</file>

<file path=xl/ctrlProps/ctrlProp51.xml><?xml version="1.0" encoding="utf-8"?>
<formControlPr xmlns="http://schemas.microsoft.com/office/spreadsheetml/2009/9/main" objectType="CheckBox" fmlaLink="'Form Check Box'!$D$49" lockText="1" noThreeD="1"/>
</file>

<file path=xl/ctrlProps/ctrlProp52.xml><?xml version="1.0" encoding="utf-8"?>
<formControlPr xmlns="http://schemas.microsoft.com/office/spreadsheetml/2009/9/main" objectType="CheckBox" fmlaLink="'Form Check Box'!$D$50"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Form Check Box'!$D$54" lockText="1" noThreeD="1"/>
</file>

<file path=xl/ctrlProps/ctrlProp55.xml><?xml version="1.0" encoding="utf-8"?>
<formControlPr xmlns="http://schemas.microsoft.com/office/spreadsheetml/2009/9/main" objectType="CheckBox" fmlaLink="'Form Check Box'!$D$55" lockText="1" noThreeD="1"/>
</file>

<file path=xl/ctrlProps/ctrlProp56.xml><?xml version="1.0" encoding="utf-8"?>
<formControlPr xmlns="http://schemas.microsoft.com/office/spreadsheetml/2009/9/main" objectType="CheckBox" fmlaLink="'Form Check Box'!$D$56" lockText="1" noThreeD="1"/>
</file>

<file path=xl/ctrlProps/ctrlProp57.xml><?xml version="1.0" encoding="utf-8"?>
<formControlPr xmlns="http://schemas.microsoft.com/office/spreadsheetml/2009/9/main" objectType="CheckBox" fmlaLink="'Form Check Box'!$D$57" lockText="1" noThreeD="1"/>
</file>

<file path=xl/ctrlProps/ctrlProp58.xml><?xml version="1.0" encoding="utf-8"?>
<formControlPr xmlns="http://schemas.microsoft.com/office/spreadsheetml/2009/9/main" objectType="CheckBox" fmlaLink="'Form Check Box'!$D$5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Form Check Box'!$D$80"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Form Check Box'!$D$42" lockText="1" noThreeD="1"/>
</file>

<file path=xl/ctrlProps/ctrlProp62.xml><?xml version="1.0" encoding="utf-8"?>
<formControlPr xmlns="http://schemas.microsoft.com/office/spreadsheetml/2009/9/main" objectType="CheckBox" fmlaLink="'Form Check Box'!$D$24" lockText="1" noThreeD="1"/>
</file>

<file path=xl/ctrlProps/ctrlProp63.xml><?xml version="1.0" encoding="utf-8"?>
<formControlPr xmlns="http://schemas.microsoft.com/office/spreadsheetml/2009/9/main" objectType="CheckBox" fmlaLink="'Form Check Box'!$D$25"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fmlaLink="'Form Check Box'!$D$119" lockText="1" noThreeD="1"/>
</file>

<file path=xl/ctrlProps/ctrlProp68.xml><?xml version="1.0" encoding="utf-8"?>
<formControlPr xmlns="http://schemas.microsoft.com/office/spreadsheetml/2009/9/main" objectType="CheckBox" fmlaLink="'Form Check Box'!$D$120" lockText="1" noThreeD="1"/>
</file>

<file path=xl/ctrlProps/ctrlProp69.xml><?xml version="1.0" encoding="utf-8"?>
<formControlPr xmlns="http://schemas.microsoft.com/office/spreadsheetml/2009/9/main" objectType="CheckBox" checked="Checked" fmlaLink="'Form Check Box'!$D$124" lockText="1" noThreeD="1"/>
</file>

<file path=xl/ctrlProps/ctrlProp7.xml><?xml version="1.0" encoding="utf-8"?>
<formControlPr xmlns="http://schemas.microsoft.com/office/spreadsheetml/2009/9/main" objectType="CheckBox" fmlaLink="'Form Check Box'!$D$84" lockText="1" noThreeD="1"/>
</file>

<file path=xl/ctrlProps/ctrlProp70.xml><?xml version="1.0" encoding="utf-8"?>
<formControlPr xmlns="http://schemas.microsoft.com/office/spreadsheetml/2009/9/main" objectType="CheckBox" fmlaLink="'Form Check Box'!$D$125" lockText="1" noThreeD="1"/>
</file>

<file path=xl/ctrlProps/ctrlProp71.xml><?xml version="1.0" encoding="utf-8"?>
<formControlPr xmlns="http://schemas.microsoft.com/office/spreadsheetml/2009/9/main" objectType="CheckBox" checked="Checked" fmlaLink="'Form Check Box'!$D$129" lockText="1" noThreeD="1"/>
</file>

<file path=xl/ctrlProps/ctrlProp72.xml><?xml version="1.0" encoding="utf-8"?>
<formControlPr xmlns="http://schemas.microsoft.com/office/spreadsheetml/2009/9/main" objectType="CheckBox" fmlaLink="'Form Check Box'!$D$130" lockText="1" noThreeD="1"/>
</file>

<file path=xl/ctrlProps/ctrlProp73.xml><?xml version="1.0" encoding="utf-8"?>
<formControlPr xmlns="http://schemas.microsoft.com/office/spreadsheetml/2009/9/main" objectType="CheckBox" checked="Checked" fmlaLink="'Form Check Box'!$D$134" lockText="1" noThreeD="1"/>
</file>

<file path=xl/ctrlProps/ctrlProp74.xml><?xml version="1.0" encoding="utf-8"?>
<formControlPr xmlns="http://schemas.microsoft.com/office/spreadsheetml/2009/9/main" objectType="CheckBox" fmlaLink="'Form Check Box'!$D$135"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Form Check Box'!$D$27" lockText="1" noThreeD="1"/>
</file>

<file path=xl/ctrlProps/ctrlProp78.xml><?xml version="1.0" encoding="utf-8"?>
<formControlPr xmlns="http://schemas.microsoft.com/office/spreadsheetml/2009/9/main" objectType="CheckBox" fmlaLink="'Form Check Box'!$D$28" lockText="1" noThreeD="1"/>
</file>

<file path=xl/ctrlProps/ctrlProp79.xml><?xml version="1.0" encoding="utf-8"?>
<formControlPr xmlns="http://schemas.microsoft.com/office/spreadsheetml/2009/9/main" objectType="CheckBox" fmlaLink="'Form Check Box'!$D$29" lockText="1" noThreeD="1"/>
</file>

<file path=xl/ctrlProps/ctrlProp8.xml><?xml version="1.0" encoding="utf-8"?>
<formControlPr xmlns="http://schemas.microsoft.com/office/spreadsheetml/2009/9/main" objectType="CheckBox" checked="Checked" fmlaLink="'Form Check Box'!$D$85" lockText="1" noThreeD="1"/>
</file>

<file path=xl/ctrlProps/ctrlProp80.xml><?xml version="1.0" encoding="utf-8"?>
<formControlPr xmlns="http://schemas.microsoft.com/office/spreadsheetml/2009/9/main" objectType="CheckBox" fmlaLink="'Form Check Box'!$D$26" lockText="1" noThreeD="1"/>
</file>

<file path=xl/ctrlProps/ctrlProp81.xml><?xml version="1.0" encoding="utf-8"?>
<formControlPr xmlns="http://schemas.microsoft.com/office/spreadsheetml/2009/9/main" objectType="CheckBox" fmlaLink="'Form Check Box'!$D$30"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Form Check Box'!$D$31" lockText="1" noThreeD="1"/>
</file>

<file path=xl/ctrlProps/ctrlProp9.xml><?xml version="1.0" encoding="utf-8"?>
<formControlPr xmlns="http://schemas.microsoft.com/office/spreadsheetml/2009/9/main" objectType="CheckBox" fmlaLink="'Form Check Box'!$D$89"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39</xdr:row>
          <xdr:rowOff>12700</xdr:rowOff>
        </xdr:from>
        <xdr:to>
          <xdr:col>3</xdr:col>
          <xdr:colOff>254000</xdr:colOff>
          <xdr:row>40</xdr:row>
          <xdr:rowOff>0</xdr:rowOff>
        </xdr:to>
        <xdr:sp macro="" textlink="">
          <xdr:nvSpPr>
            <xdr:cNvPr id="2097" name="Check Box 49" hidden="1">
              <a:extLst>
                <a:ext uri="{63B3BB69-23CF-44E3-9099-C40C66FF867C}">
                  <a14:compatExt spid="_x0000_s20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40</xdr:row>
          <xdr:rowOff>0</xdr:rowOff>
        </xdr:from>
        <xdr:to>
          <xdr:col>3</xdr:col>
          <xdr:colOff>1143000</xdr:colOff>
          <xdr:row>40</xdr:row>
          <xdr:rowOff>228600</xdr:rowOff>
        </xdr:to>
        <xdr:sp macro="" textlink="">
          <xdr:nvSpPr>
            <xdr:cNvPr id="2098" name="Check Box 50" hidden="1">
              <a:extLst>
                <a:ext uri="{63B3BB69-23CF-44E3-9099-C40C66FF867C}">
                  <a14:compatExt spid="_x0000_s20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Preferred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1181100</xdr:colOff>
          <xdr:row>40</xdr:row>
          <xdr:rowOff>0</xdr:rowOff>
        </xdr:from>
        <xdr:to>
          <xdr:col>4</xdr:col>
          <xdr:colOff>635000</xdr:colOff>
          <xdr:row>40</xdr:row>
          <xdr:rowOff>228600</xdr:rowOff>
        </xdr:to>
        <xdr:sp macro="" textlink="">
          <xdr:nvSpPr>
            <xdr:cNvPr id="2099" name="Check Box 51" hidden="1">
              <a:extLst>
                <a:ext uri="{63B3BB69-23CF-44E3-9099-C40C66FF867C}">
                  <a14:compatExt spid="_x0000_s20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Qualified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40</xdr:row>
          <xdr:rowOff>0</xdr:rowOff>
        </xdr:from>
        <xdr:to>
          <xdr:col>4</xdr:col>
          <xdr:colOff>1752600</xdr:colOff>
          <xdr:row>40</xdr:row>
          <xdr:rowOff>228600</xdr:rowOff>
        </xdr:to>
        <xdr:sp macro="" textlink="">
          <xdr:nvSpPr>
            <xdr:cNvPr id="2100" name="Check Box 52" hidden="1">
              <a:extLst>
                <a:ext uri="{63B3BB69-23CF-44E3-9099-C40C66FF867C}">
                  <a14:compatExt spid="_x0000_s21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Approved</a:t>
              </a:r>
            </a:p>
          </xdr:txBody>
        </xdr:sp>
        <xdr:clientData fLocksWithSheet="0"/>
      </xdr:twoCellAnchor>
    </mc:Choice>
    <mc:Fallback/>
  </mc:AlternateContent>
  <xdr:twoCellAnchor editAs="oneCell">
    <xdr:from>
      <xdr:col>1</xdr:col>
      <xdr:colOff>38100</xdr:colOff>
      <xdr:row>0</xdr:row>
      <xdr:rowOff>19050</xdr:rowOff>
    </xdr:from>
    <xdr:to>
      <xdr:col>1</xdr:col>
      <xdr:colOff>1090332</xdr:colOff>
      <xdr:row>1</xdr:row>
      <xdr:rowOff>288662</xdr:rowOff>
    </xdr:to>
    <xdr:pic>
      <xdr:nvPicPr>
        <xdr:cNvPr id="45" name="Picture 3" descr="JCI Logo.png" title="JCI Logo"/>
        <xdr:cNvPicPr>
          <a:picLocks noChangeAspect="1"/>
        </xdr:cNvPicPr>
      </xdr:nvPicPr>
      <xdr:blipFill>
        <a:blip xmlns:r="http://schemas.openxmlformats.org/officeDocument/2006/relationships" r:embed="rId1" cstate="print"/>
        <a:srcRect/>
        <a:stretch>
          <a:fillRect/>
        </a:stretch>
      </xdr:blipFill>
      <xdr:spPr bwMode="auto">
        <a:xfrm>
          <a:off x="104775" y="19050"/>
          <a:ext cx="1052232" cy="536312"/>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2</xdr:col>
          <xdr:colOff>101600</xdr:colOff>
          <xdr:row>56</xdr:row>
          <xdr:rowOff>88900</xdr:rowOff>
        </xdr:from>
        <xdr:to>
          <xdr:col>2</xdr:col>
          <xdr:colOff>635000</xdr:colOff>
          <xdr:row>56</xdr:row>
          <xdr:rowOff>330200</xdr:rowOff>
        </xdr:to>
        <xdr:sp macro="" textlink="">
          <xdr:nvSpPr>
            <xdr:cNvPr id="2143" name="Check Box 95" hidden="1">
              <a:extLst>
                <a:ext uri="{63B3BB69-23CF-44E3-9099-C40C66FF867C}">
                  <a14:compatExt spid="_x0000_s21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56</xdr:row>
          <xdr:rowOff>279400</xdr:rowOff>
        </xdr:from>
        <xdr:to>
          <xdr:col>2</xdr:col>
          <xdr:colOff>635000</xdr:colOff>
          <xdr:row>57</xdr:row>
          <xdr:rowOff>139700</xdr:rowOff>
        </xdr:to>
        <xdr:sp macro="" textlink="">
          <xdr:nvSpPr>
            <xdr:cNvPr id="2144" name="Check Box 96" hidden="1">
              <a:extLst>
                <a:ext uri="{63B3BB69-23CF-44E3-9099-C40C66FF867C}">
                  <a14:compatExt spid="_x0000_s21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58</xdr:row>
          <xdr:rowOff>88900</xdr:rowOff>
        </xdr:from>
        <xdr:to>
          <xdr:col>1</xdr:col>
          <xdr:colOff>622300</xdr:colOff>
          <xdr:row>58</xdr:row>
          <xdr:rowOff>317500</xdr:rowOff>
        </xdr:to>
        <xdr:sp macro="" textlink="">
          <xdr:nvSpPr>
            <xdr:cNvPr id="2145" name="Check Box 97" hidden="1">
              <a:extLst>
                <a:ext uri="{63B3BB69-23CF-44E3-9099-C40C66FF867C}">
                  <a14:compatExt spid="_x0000_s21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58</xdr:row>
          <xdr:rowOff>279400</xdr:rowOff>
        </xdr:from>
        <xdr:to>
          <xdr:col>1</xdr:col>
          <xdr:colOff>622300</xdr:colOff>
          <xdr:row>59</xdr:row>
          <xdr:rowOff>177800</xdr:rowOff>
        </xdr:to>
        <xdr:sp macro="" textlink="">
          <xdr:nvSpPr>
            <xdr:cNvPr id="2146" name="Check Box 98" hidden="1">
              <a:extLst>
                <a:ext uri="{63B3BB69-23CF-44E3-9099-C40C66FF867C}">
                  <a14:compatExt spid="_x0000_s21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58</xdr:row>
          <xdr:rowOff>88900</xdr:rowOff>
        </xdr:from>
        <xdr:to>
          <xdr:col>2</xdr:col>
          <xdr:colOff>622300</xdr:colOff>
          <xdr:row>58</xdr:row>
          <xdr:rowOff>317500</xdr:rowOff>
        </xdr:to>
        <xdr:sp macro="" textlink="">
          <xdr:nvSpPr>
            <xdr:cNvPr id="2147" name="Check Box 99" hidden="1">
              <a:extLst>
                <a:ext uri="{63B3BB69-23CF-44E3-9099-C40C66FF867C}">
                  <a14:compatExt spid="_x0000_s21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58</xdr:row>
          <xdr:rowOff>279400</xdr:rowOff>
        </xdr:from>
        <xdr:to>
          <xdr:col>2</xdr:col>
          <xdr:colOff>622300</xdr:colOff>
          <xdr:row>59</xdr:row>
          <xdr:rowOff>177800</xdr:rowOff>
        </xdr:to>
        <xdr:sp macro="" textlink="">
          <xdr:nvSpPr>
            <xdr:cNvPr id="2148" name="Check Box 100" hidden="1">
              <a:extLst>
                <a:ext uri="{63B3BB69-23CF-44E3-9099-C40C66FF867C}">
                  <a14:compatExt spid="_x0000_s21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60</xdr:row>
          <xdr:rowOff>88900</xdr:rowOff>
        </xdr:from>
        <xdr:to>
          <xdr:col>1</xdr:col>
          <xdr:colOff>635000</xdr:colOff>
          <xdr:row>60</xdr:row>
          <xdr:rowOff>266700</xdr:rowOff>
        </xdr:to>
        <xdr:sp macro="" textlink="">
          <xdr:nvSpPr>
            <xdr:cNvPr id="2149" name="Check Box 101" hidden="1">
              <a:extLst>
                <a:ext uri="{63B3BB69-23CF-44E3-9099-C40C66FF867C}">
                  <a14:compatExt spid="_x0000_s21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60</xdr:row>
          <xdr:rowOff>279400</xdr:rowOff>
        </xdr:from>
        <xdr:to>
          <xdr:col>1</xdr:col>
          <xdr:colOff>635000</xdr:colOff>
          <xdr:row>61</xdr:row>
          <xdr:rowOff>114300</xdr:rowOff>
        </xdr:to>
        <xdr:sp macro="" textlink="">
          <xdr:nvSpPr>
            <xdr:cNvPr id="2150" name="Check Box 102" hidden="1">
              <a:extLst>
                <a:ext uri="{63B3BB69-23CF-44E3-9099-C40C66FF867C}">
                  <a14:compatExt spid="_x0000_s21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60</xdr:row>
          <xdr:rowOff>88900</xdr:rowOff>
        </xdr:from>
        <xdr:to>
          <xdr:col>2</xdr:col>
          <xdr:colOff>635000</xdr:colOff>
          <xdr:row>60</xdr:row>
          <xdr:rowOff>266700</xdr:rowOff>
        </xdr:to>
        <xdr:sp macro="" textlink="">
          <xdr:nvSpPr>
            <xdr:cNvPr id="2151" name="Check Box 103" hidden="1">
              <a:extLst>
                <a:ext uri="{63B3BB69-23CF-44E3-9099-C40C66FF867C}">
                  <a14:compatExt spid="_x0000_s21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60</xdr:row>
          <xdr:rowOff>279400</xdr:rowOff>
        </xdr:from>
        <xdr:to>
          <xdr:col>2</xdr:col>
          <xdr:colOff>635000</xdr:colOff>
          <xdr:row>61</xdr:row>
          <xdr:rowOff>114300</xdr:rowOff>
        </xdr:to>
        <xdr:sp macro="" textlink="">
          <xdr:nvSpPr>
            <xdr:cNvPr id="2152" name="Check Box 104" hidden="1">
              <a:extLst>
                <a:ext uri="{63B3BB69-23CF-44E3-9099-C40C66FF867C}">
                  <a14:compatExt spid="_x0000_s21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62</xdr:row>
          <xdr:rowOff>63500</xdr:rowOff>
        </xdr:from>
        <xdr:to>
          <xdr:col>1</xdr:col>
          <xdr:colOff>635000</xdr:colOff>
          <xdr:row>62</xdr:row>
          <xdr:rowOff>228600</xdr:rowOff>
        </xdr:to>
        <xdr:sp macro="" textlink="">
          <xdr:nvSpPr>
            <xdr:cNvPr id="2153" name="Check Box 105" hidden="1">
              <a:extLst>
                <a:ext uri="{63B3BB69-23CF-44E3-9099-C40C66FF867C}">
                  <a14:compatExt spid="_x0000_s21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62</xdr:row>
          <xdr:rowOff>215900</xdr:rowOff>
        </xdr:from>
        <xdr:to>
          <xdr:col>1</xdr:col>
          <xdr:colOff>635000</xdr:colOff>
          <xdr:row>63</xdr:row>
          <xdr:rowOff>63500</xdr:rowOff>
        </xdr:to>
        <xdr:sp macro="" textlink="">
          <xdr:nvSpPr>
            <xdr:cNvPr id="2154" name="Check Box 106" hidden="1">
              <a:extLst>
                <a:ext uri="{63B3BB69-23CF-44E3-9099-C40C66FF867C}">
                  <a14:compatExt spid="_x0000_s21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63500</xdr:rowOff>
        </xdr:from>
        <xdr:to>
          <xdr:col>2</xdr:col>
          <xdr:colOff>635000</xdr:colOff>
          <xdr:row>62</xdr:row>
          <xdr:rowOff>228600</xdr:rowOff>
        </xdr:to>
        <xdr:sp macro="" textlink="">
          <xdr:nvSpPr>
            <xdr:cNvPr id="2155" name="Check Box 107" hidden="1">
              <a:extLst>
                <a:ext uri="{63B3BB69-23CF-44E3-9099-C40C66FF867C}">
                  <a14:compatExt spid="_x0000_s21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215900</xdr:rowOff>
        </xdr:from>
        <xdr:to>
          <xdr:col>2</xdr:col>
          <xdr:colOff>635000</xdr:colOff>
          <xdr:row>63</xdr:row>
          <xdr:rowOff>63500</xdr:rowOff>
        </xdr:to>
        <xdr:sp macro="" textlink="">
          <xdr:nvSpPr>
            <xdr:cNvPr id="2156" name="Check Box 108" hidden="1">
              <a:extLst>
                <a:ext uri="{63B3BB69-23CF-44E3-9099-C40C66FF867C}">
                  <a14:compatExt spid="_x0000_s21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56</xdr:row>
          <xdr:rowOff>88900</xdr:rowOff>
        </xdr:from>
        <xdr:to>
          <xdr:col>1</xdr:col>
          <xdr:colOff>635000</xdr:colOff>
          <xdr:row>56</xdr:row>
          <xdr:rowOff>330200</xdr:rowOff>
        </xdr:to>
        <xdr:sp macro="" textlink="">
          <xdr:nvSpPr>
            <xdr:cNvPr id="2159" name="Check Box 111" hidden="1">
              <a:extLst>
                <a:ext uri="{63B3BB69-23CF-44E3-9099-C40C66FF867C}">
                  <a14:compatExt spid="_x0000_s21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56</xdr:row>
          <xdr:rowOff>279400</xdr:rowOff>
        </xdr:from>
        <xdr:to>
          <xdr:col>1</xdr:col>
          <xdr:colOff>635000</xdr:colOff>
          <xdr:row>57</xdr:row>
          <xdr:rowOff>139700</xdr:rowOff>
        </xdr:to>
        <xdr:sp macro="" textlink="">
          <xdr:nvSpPr>
            <xdr:cNvPr id="2160" name="Check Box 112" hidden="1">
              <a:extLst>
                <a:ext uri="{63B3BB69-23CF-44E3-9099-C40C66FF867C}">
                  <a14:compatExt spid="_x0000_s21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1104900</xdr:colOff>
          <xdr:row>38</xdr:row>
          <xdr:rowOff>25400</xdr:rowOff>
        </xdr:from>
        <xdr:to>
          <xdr:col>9</xdr:col>
          <xdr:colOff>152400</xdr:colOff>
          <xdr:row>38</xdr:row>
          <xdr:rowOff>228600</xdr:rowOff>
        </xdr:to>
        <xdr:sp macro="" textlink="">
          <xdr:nvSpPr>
            <xdr:cNvPr id="2163" name="Check Box 115" hidden="1">
              <a:extLst>
                <a:ext uri="{63B3BB69-23CF-44E3-9099-C40C66FF867C}">
                  <a14:compatExt spid="_x0000_s21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0</xdr:rowOff>
        </xdr:from>
        <xdr:to>
          <xdr:col>2</xdr:col>
          <xdr:colOff>444500</xdr:colOff>
          <xdr:row>12</xdr:row>
          <xdr:rowOff>0</xdr:rowOff>
        </xdr:to>
        <xdr:sp macro="" textlink="">
          <xdr:nvSpPr>
            <xdr:cNvPr id="2201" name="Check Box 153" hidden="1">
              <a:extLst>
                <a:ext uri="{63B3BB69-23CF-44E3-9099-C40C66FF867C}">
                  <a14:compatExt spid="_x0000_s22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Add New Supplier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0</xdr:rowOff>
        </xdr:from>
        <xdr:to>
          <xdr:col>2</xdr:col>
          <xdr:colOff>444500</xdr:colOff>
          <xdr:row>13</xdr:row>
          <xdr:rowOff>0</xdr:rowOff>
        </xdr:to>
        <xdr:sp macro="" textlink="">
          <xdr:nvSpPr>
            <xdr:cNvPr id="2202" name="Check Box 154" hidden="1">
              <a:extLst>
                <a:ext uri="{63B3BB69-23CF-44E3-9099-C40C66FF867C}">
                  <a14:compatExt spid="_x0000_s22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Reactivate Supplier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0</xdr:rowOff>
        </xdr:from>
        <xdr:to>
          <xdr:col>2</xdr:col>
          <xdr:colOff>444500</xdr:colOff>
          <xdr:row>14</xdr:row>
          <xdr:rowOff>12700</xdr:rowOff>
        </xdr:to>
        <xdr:sp macro="" textlink="">
          <xdr:nvSpPr>
            <xdr:cNvPr id="2203" name="Check Box 155" hidden="1">
              <a:extLst>
                <a:ext uri="{63B3BB69-23CF-44E3-9099-C40C66FF867C}">
                  <a14:compatExt spid="_x0000_s22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Additional Address for Existing Supplier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14</xdr:row>
          <xdr:rowOff>0</xdr:rowOff>
        </xdr:from>
        <xdr:to>
          <xdr:col>2</xdr:col>
          <xdr:colOff>444500</xdr:colOff>
          <xdr:row>15</xdr:row>
          <xdr:rowOff>0</xdr:rowOff>
        </xdr:to>
        <xdr:sp macro="" textlink="">
          <xdr:nvSpPr>
            <xdr:cNvPr id="2204" name="Check Box 156" hidden="1">
              <a:extLst>
                <a:ext uri="{63B3BB69-23CF-44E3-9099-C40C66FF867C}">
                  <a14:compatExt spid="_x0000_s22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Reactivate Site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444500</xdr:colOff>
          <xdr:row>16</xdr:row>
          <xdr:rowOff>38100</xdr:rowOff>
        </xdr:to>
        <xdr:sp macro="" textlink="">
          <xdr:nvSpPr>
            <xdr:cNvPr id="2205" name="Check Box 157" hidden="1">
              <a:extLst>
                <a:ext uri="{63B3BB69-23CF-44E3-9099-C40C66FF867C}">
                  <a14:compatExt spid="_x0000_s22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Inactivate Supplier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0</xdr:rowOff>
        </xdr:from>
        <xdr:to>
          <xdr:col>2</xdr:col>
          <xdr:colOff>444500</xdr:colOff>
          <xdr:row>17</xdr:row>
          <xdr:rowOff>0</xdr:rowOff>
        </xdr:to>
        <xdr:sp macro="" textlink="">
          <xdr:nvSpPr>
            <xdr:cNvPr id="2206" name="Check Box 158" hidden="1">
              <a:extLst>
                <a:ext uri="{63B3BB69-23CF-44E3-9099-C40C66FF867C}">
                  <a14:compatExt spid="_x0000_s22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Change Information on Existing Supplier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9</xdr:row>
          <xdr:rowOff>63500</xdr:rowOff>
        </xdr:from>
        <xdr:to>
          <xdr:col>7</xdr:col>
          <xdr:colOff>635000</xdr:colOff>
          <xdr:row>10</xdr:row>
          <xdr:rowOff>63500</xdr:rowOff>
        </xdr:to>
        <xdr:sp macro="" textlink="">
          <xdr:nvSpPr>
            <xdr:cNvPr id="2226" name="Check Box 178" hidden="1">
              <a:extLst>
                <a:ext uri="{63B3BB69-23CF-44E3-9099-C40C66FF867C}">
                  <a14:compatExt spid="_x0000_s22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9</xdr:row>
          <xdr:rowOff>254000</xdr:rowOff>
        </xdr:from>
        <xdr:to>
          <xdr:col>7</xdr:col>
          <xdr:colOff>635000</xdr:colOff>
          <xdr:row>10</xdr:row>
          <xdr:rowOff>241300</xdr:rowOff>
        </xdr:to>
        <xdr:sp macro="" textlink="">
          <xdr:nvSpPr>
            <xdr:cNvPr id="2227" name="Check Box 179" hidden="1">
              <a:extLst>
                <a:ext uri="{63B3BB69-23CF-44E3-9099-C40C66FF867C}">
                  <a14:compatExt spid="_x0000_s22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38</xdr:row>
          <xdr:rowOff>25400</xdr:rowOff>
        </xdr:from>
        <xdr:to>
          <xdr:col>9</xdr:col>
          <xdr:colOff>584200</xdr:colOff>
          <xdr:row>38</xdr:row>
          <xdr:rowOff>228600</xdr:rowOff>
        </xdr:to>
        <xdr:sp macro="" textlink="">
          <xdr:nvSpPr>
            <xdr:cNvPr id="2231" name="Check Box 183" hidden="1">
              <a:extLst>
                <a:ext uri="{63B3BB69-23CF-44E3-9099-C40C66FF867C}">
                  <a14:compatExt spid="_x0000_s22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50</xdr:row>
          <xdr:rowOff>101600</xdr:rowOff>
        </xdr:from>
        <xdr:to>
          <xdr:col>4</xdr:col>
          <xdr:colOff>800100</xdr:colOff>
          <xdr:row>51</xdr:row>
          <xdr:rowOff>25400</xdr:rowOff>
        </xdr:to>
        <xdr:sp macro="" textlink="">
          <xdr:nvSpPr>
            <xdr:cNvPr id="2234" name="Check Box 186" hidden="1">
              <a:extLst>
                <a:ext uri="{63B3BB69-23CF-44E3-9099-C40C66FF867C}">
                  <a14:compatExt spid="_x0000_s22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Email (no generic email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49</xdr:row>
          <xdr:rowOff>38100</xdr:rowOff>
        </xdr:from>
        <xdr:to>
          <xdr:col>4</xdr:col>
          <xdr:colOff>800100</xdr:colOff>
          <xdr:row>50</xdr:row>
          <xdr:rowOff>76200</xdr:rowOff>
        </xdr:to>
        <xdr:sp macro="" textlink="">
          <xdr:nvSpPr>
            <xdr:cNvPr id="2235" name="Check Box 187" hidden="1">
              <a:extLst>
                <a:ext uri="{63B3BB69-23CF-44E3-9099-C40C66FF867C}">
                  <a14:compatExt spid="_x0000_s22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Invoice (with Banking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48</xdr:row>
          <xdr:rowOff>0</xdr:rowOff>
        </xdr:from>
        <xdr:to>
          <xdr:col>4</xdr:col>
          <xdr:colOff>800100</xdr:colOff>
          <xdr:row>49</xdr:row>
          <xdr:rowOff>38100</xdr:rowOff>
        </xdr:to>
        <xdr:sp macro="" textlink="">
          <xdr:nvSpPr>
            <xdr:cNvPr id="2236" name="Check Box 188" hidden="1">
              <a:extLst>
                <a:ext uri="{63B3BB69-23CF-44E3-9099-C40C66FF867C}">
                  <a14:compatExt spid="_x0000_s22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Letterhead (with Remit To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19</xdr:row>
          <xdr:rowOff>12700</xdr:rowOff>
        </xdr:from>
        <xdr:to>
          <xdr:col>1</xdr:col>
          <xdr:colOff>1676400</xdr:colOff>
          <xdr:row>19</xdr:row>
          <xdr:rowOff>228600</xdr:rowOff>
        </xdr:to>
        <xdr:sp macro="" textlink="">
          <xdr:nvSpPr>
            <xdr:cNvPr id="2287" name="Check Box 239" hidden="1">
              <a:extLst>
                <a:ext uri="{63B3BB69-23CF-44E3-9099-C40C66FF867C}">
                  <a14:compatExt spid="_x0000_s22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BE - Oracle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20</xdr:row>
          <xdr:rowOff>25400</xdr:rowOff>
        </xdr:from>
        <xdr:to>
          <xdr:col>1</xdr:col>
          <xdr:colOff>1676400</xdr:colOff>
          <xdr:row>21</xdr:row>
          <xdr:rowOff>0</xdr:rowOff>
        </xdr:to>
        <xdr:sp macro="" textlink="">
          <xdr:nvSpPr>
            <xdr:cNvPr id="2288" name="Check Box 240" hidden="1">
              <a:extLst>
                <a:ext uri="{63B3BB69-23CF-44E3-9099-C40C66FF867C}">
                  <a14:compatExt spid="_x0000_s22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BE - Lawson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21</xdr:row>
          <xdr:rowOff>12700</xdr:rowOff>
        </xdr:from>
        <xdr:to>
          <xdr:col>1</xdr:col>
          <xdr:colOff>1676400</xdr:colOff>
          <xdr:row>21</xdr:row>
          <xdr:rowOff>228600</xdr:rowOff>
        </xdr:to>
        <xdr:sp macro="" textlink="">
          <xdr:nvSpPr>
            <xdr:cNvPr id="2289" name="Check Box 241" hidden="1">
              <a:extLst>
                <a:ext uri="{63B3BB69-23CF-44E3-9099-C40C66FF867C}">
                  <a14:compatExt spid="_x0000_s22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BE - SAP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23</xdr:row>
          <xdr:rowOff>12700</xdr:rowOff>
        </xdr:from>
        <xdr:to>
          <xdr:col>1</xdr:col>
          <xdr:colOff>1676400</xdr:colOff>
          <xdr:row>23</xdr:row>
          <xdr:rowOff>228600</xdr:rowOff>
        </xdr:to>
        <xdr:sp macro="" textlink="">
          <xdr:nvSpPr>
            <xdr:cNvPr id="2290" name="Check Box 242" hidden="1">
              <a:extLst>
                <a:ext uri="{63B3BB69-23CF-44E3-9099-C40C66FF867C}">
                  <a14:compatExt spid="_x0000_s22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BE - Navision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35</xdr:row>
          <xdr:rowOff>12700</xdr:rowOff>
        </xdr:from>
        <xdr:to>
          <xdr:col>1</xdr:col>
          <xdr:colOff>1676400</xdr:colOff>
          <xdr:row>35</xdr:row>
          <xdr:rowOff>228600</xdr:rowOff>
        </xdr:to>
        <xdr:sp macro="" textlink="">
          <xdr:nvSpPr>
            <xdr:cNvPr id="2291" name="Check Box 243" hidden="1">
              <a:extLst>
                <a:ext uri="{63B3BB69-23CF-44E3-9099-C40C66FF867C}">
                  <a14:compatExt spid="_x0000_s22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Security - 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24</xdr:row>
          <xdr:rowOff>25400</xdr:rowOff>
        </xdr:from>
        <xdr:to>
          <xdr:col>1</xdr:col>
          <xdr:colOff>1663700</xdr:colOff>
          <xdr:row>25</xdr:row>
          <xdr:rowOff>0</xdr:rowOff>
        </xdr:to>
        <xdr:sp macro="" textlink="">
          <xdr:nvSpPr>
            <xdr:cNvPr id="2292" name="Check Box 244" hidden="1">
              <a:extLst>
                <a:ext uri="{63B3BB69-23CF-44E3-9099-C40C66FF867C}">
                  <a14:compatExt spid="_x0000_s22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ADTi - Compass - Koch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25400</xdr:rowOff>
        </xdr:from>
        <xdr:to>
          <xdr:col>1</xdr:col>
          <xdr:colOff>1663700</xdr:colOff>
          <xdr:row>26</xdr:row>
          <xdr:rowOff>0</xdr:rowOff>
        </xdr:to>
        <xdr:sp macro="" textlink="">
          <xdr:nvSpPr>
            <xdr:cNvPr id="2293" name="Check Box 245" hidden="1">
              <a:extLst>
                <a:ext uri="{63B3BB69-23CF-44E3-9099-C40C66FF867C}">
                  <a14:compatExt spid="_x0000_s22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ADTi - CSSI Financials - ESM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26</xdr:row>
          <xdr:rowOff>12700</xdr:rowOff>
        </xdr:from>
        <xdr:to>
          <xdr:col>1</xdr:col>
          <xdr:colOff>1676400</xdr:colOff>
          <xdr:row>26</xdr:row>
          <xdr:rowOff>228600</xdr:rowOff>
        </xdr:to>
        <xdr:sp macro="" textlink="">
          <xdr:nvSpPr>
            <xdr:cNvPr id="2294" name="Check Box 246" hidden="1">
              <a:extLst>
                <a:ext uri="{63B3BB69-23CF-44E3-9099-C40C66FF867C}">
                  <a14:compatExt spid="_x0000_s22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ADTi - MacPac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27</xdr:row>
          <xdr:rowOff>25400</xdr:rowOff>
        </xdr:from>
        <xdr:to>
          <xdr:col>1</xdr:col>
          <xdr:colOff>1676400</xdr:colOff>
          <xdr:row>28</xdr:row>
          <xdr:rowOff>0</xdr:rowOff>
        </xdr:to>
        <xdr:sp macro="" textlink="">
          <xdr:nvSpPr>
            <xdr:cNvPr id="2296" name="Check Box 248" hidden="1">
              <a:extLst>
                <a:ext uri="{63B3BB69-23CF-44E3-9099-C40C66FF867C}">
                  <a14:compatExt spid="_x0000_s22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ADTi - Mapics - Trion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29</xdr:row>
          <xdr:rowOff>241300</xdr:rowOff>
        </xdr:from>
        <xdr:to>
          <xdr:col>2</xdr:col>
          <xdr:colOff>152400</xdr:colOff>
          <xdr:row>30</xdr:row>
          <xdr:rowOff>228600</xdr:rowOff>
        </xdr:to>
        <xdr:sp macro="" textlink="">
          <xdr:nvSpPr>
            <xdr:cNvPr id="2297" name="Check Box 249" hidden="1">
              <a:extLst>
                <a:ext uri="{63B3BB69-23CF-44E3-9099-C40C66FF867C}">
                  <a14:compatExt spid="_x0000_s22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ADTi - Oracle - HCY / Selkirk / ADC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19</xdr:row>
          <xdr:rowOff>12700</xdr:rowOff>
        </xdr:from>
        <xdr:to>
          <xdr:col>3</xdr:col>
          <xdr:colOff>63500</xdr:colOff>
          <xdr:row>19</xdr:row>
          <xdr:rowOff>228600</xdr:rowOff>
        </xdr:to>
        <xdr:sp macro="" textlink="">
          <xdr:nvSpPr>
            <xdr:cNvPr id="2298" name="Check Box 250" hidden="1">
              <a:extLst>
                <a:ext uri="{63B3BB69-23CF-44E3-9099-C40C66FF867C}">
                  <a14:compatExt spid="_x0000_s22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United States (CGUS)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19</xdr:row>
          <xdr:rowOff>12700</xdr:rowOff>
        </xdr:from>
        <xdr:to>
          <xdr:col>3</xdr:col>
          <xdr:colOff>1460500</xdr:colOff>
          <xdr:row>19</xdr:row>
          <xdr:rowOff>228600</xdr:rowOff>
        </xdr:to>
        <xdr:sp macro="" textlink="">
          <xdr:nvSpPr>
            <xdr:cNvPr id="2300" name="Check Box 252" hidden="1">
              <a:extLst>
                <a:ext uri="{63B3BB69-23CF-44E3-9099-C40C66FF867C}">
                  <a14:compatExt spid="_x0000_s23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Canada (CGCA)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1473200</xdr:colOff>
          <xdr:row>19</xdr:row>
          <xdr:rowOff>12700</xdr:rowOff>
        </xdr:from>
        <xdr:to>
          <xdr:col>4</xdr:col>
          <xdr:colOff>1206500</xdr:colOff>
          <xdr:row>19</xdr:row>
          <xdr:rowOff>228600</xdr:rowOff>
        </xdr:to>
        <xdr:sp macro="" textlink="">
          <xdr:nvSpPr>
            <xdr:cNvPr id="2302" name="Check Box 254" hidden="1">
              <a:extLst>
                <a:ext uri="{63B3BB69-23CF-44E3-9099-C40C66FF867C}">
                  <a14:compatExt spid="_x0000_s23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SP Headquarters (CGSP)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698500</xdr:colOff>
          <xdr:row>20</xdr:row>
          <xdr:rowOff>12700</xdr:rowOff>
        </xdr:from>
        <xdr:to>
          <xdr:col>2</xdr:col>
          <xdr:colOff>1079500</xdr:colOff>
          <xdr:row>21</xdr:row>
          <xdr:rowOff>12700</xdr:rowOff>
        </xdr:to>
        <xdr:sp macro="" textlink="">
          <xdr:nvSpPr>
            <xdr:cNvPr id="2304" name="Check Box 256" hidden="1">
              <a:extLst>
                <a:ext uri="{63B3BB69-23CF-44E3-9099-C40C66FF867C}">
                  <a14:compatExt spid="_x0000_s23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21</xdr:row>
          <xdr:rowOff>12700</xdr:rowOff>
        </xdr:from>
        <xdr:to>
          <xdr:col>3</xdr:col>
          <xdr:colOff>63500</xdr:colOff>
          <xdr:row>21</xdr:row>
          <xdr:rowOff>228600</xdr:rowOff>
        </xdr:to>
        <xdr:sp macro="" textlink="">
          <xdr:nvSpPr>
            <xdr:cNvPr id="2306" name="Check Box 258" hidden="1">
              <a:extLst>
                <a:ext uri="{63B3BB69-23CF-44E3-9099-C40C66FF867C}">
                  <a14:compatExt spid="_x0000_s23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Canada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21</xdr:row>
          <xdr:rowOff>12700</xdr:rowOff>
        </xdr:from>
        <xdr:to>
          <xdr:col>3</xdr:col>
          <xdr:colOff>1460500</xdr:colOff>
          <xdr:row>21</xdr:row>
          <xdr:rowOff>228600</xdr:rowOff>
        </xdr:to>
        <xdr:sp macro="" textlink="">
          <xdr:nvSpPr>
            <xdr:cNvPr id="2307" name="Check Box 259" hidden="1">
              <a:extLst>
                <a:ext uri="{63B3BB69-23CF-44E3-9099-C40C66FF867C}">
                  <a14:compatExt spid="_x0000_s23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Durango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1473200</xdr:colOff>
          <xdr:row>21</xdr:row>
          <xdr:rowOff>0</xdr:rowOff>
        </xdr:from>
        <xdr:to>
          <xdr:col>4</xdr:col>
          <xdr:colOff>635000</xdr:colOff>
          <xdr:row>21</xdr:row>
          <xdr:rowOff>228600</xdr:rowOff>
        </xdr:to>
        <xdr:sp macro="" textlink="">
          <xdr:nvSpPr>
            <xdr:cNvPr id="2308" name="Check Box 260" hidden="1">
              <a:extLst>
                <a:ext uri="{63B3BB69-23CF-44E3-9099-C40C66FF867C}">
                  <a14:compatExt spid="_x0000_s23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Norman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22</xdr:row>
          <xdr:rowOff>25400</xdr:rowOff>
        </xdr:from>
        <xdr:to>
          <xdr:col>3</xdr:col>
          <xdr:colOff>63500</xdr:colOff>
          <xdr:row>23</xdr:row>
          <xdr:rowOff>0</xdr:rowOff>
        </xdr:to>
        <xdr:sp macro="" textlink="">
          <xdr:nvSpPr>
            <xdr:cNvPr id="2311" name="Check Box 263" hidden="1">
              <a:extLst>
                <a:ext uri="{63B3BB69-23CF-44E3-9099-C40C66FF867C}">
                  <a14:compatExt spid="_x0000_s23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Wichita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22</xdr:row>
          <xdr:rowOff>12700</xdr:rowOff>
        </xdr:from>
        <xdr:to>
          <xdr:col>3</xdr:col>
          <xdr:colOff>889000</xdr:colOff>
          <xdr:row>23</xdr:row>
          <xdr:rowOff>0</xdr:rowOff>
        </xdr:to>
        <xdr:sp macro="" textlink="">
          <xdr:nvSpPr>
            <xdr:cNvPr id="2312" name="Check Box 264" hidden="1">
              <a:extLst>
                <a:ext uri="{63B3BB69-23CF-44E3-9099-C40C66FF867C}">
                  <a14:compatExt spid="_x0000_s23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Waynesboro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1473200</xdr:colOff>
          <xdr:row>22</xdr:row>
          <xdr:rowOff>25400</xdr:rowOff>
        </xdr:from>
        <xdr:to>
          <xdr:col>4</xdr:col>
          <xdr:colOff>1206500</xdr:colOff>
          <xdr:row>23</xdr:row>
          <xdr:rowOff>0</xdr:rowOff>
        </xdr:to>
        <xdr:sp macro="" textlink="">
          <xdr:nvSpPr>
            <xdr:cNvPr id="2314" name="Check Box 266" hidden="1">
              <a:extLst>
                <a:ext uri="{63B3BB69-23CF-44E3-9099-C40C66FF867C}">
                  <a14:compatExt spid="_x0000_s23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29</xdr:row>
          <xdr:rowOff>228600</xdr:rowOff>
        </xdr:from>
        <xdr:to>
          <xdr:col>3</xdr:col>
          <xdr:colOff>12700</xdr:colOff>
          <xdr:row>30</xdr:row>
          <xdr:rowOff>203200</xdr:rowOff>
        </xdr:to>
        <xdr:sp macro="" textlink="">
          <xdr:nvSpPr>
            <xdr:cNvPr id="2316" name="Check Box 268" hidden="1">
              <a:extLst>
                <a:ext uri="{63B3BB69-23CF-44E3-9099-C40C66FF867C}">
                  <a14:compatExt spid="_x0000_s23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HCY MEX 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29</xdr:row>
          <xdr:rowOff>228600</xdr:rowOff>
        </xdr:from>
        <xdr:to>
          <xdr:col>3</xdr:col>
          <xdr:colOff>1536700</xdr:colOff>
          <xdr:row>30</xdr:row>
          <xdr:rowOff>203200</xdr:rowOff>
        </xdr:to>
        <xdr:sp macro="" textlink="">
          <xdr:nvSpPr>
            <xdr:cNvPr id="2317" name="Check Box 269" hidden="1">
              <a:extLst>
                <a:ext uri="{63B3BB69-23CF-44E3-9099-C40C66FF867C}">
                  <a14:compatExt spid="_x0000_s23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HCY USA 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1562100</xdr:colOff>
          <xdr:row>29</xdr:row>
          <xdr:rowOff>215900</xdr:rowOff>
        </xdr:from>
        <xdr:to>
          <xdr:col>4</xdr:col>
          <xdr:colOff>723900</xdr:colOff>
          <xdr:row>30</xdr:row>
          <xdr:rowOff>203200</xdr:rowOff>
        </xdr:to>
        <xdr:sp macro="" textlink="">
          <xdr:nvSpPr>
            <xdr:cNvPr id="2318" name="Check Box 270" hidden="1">
              <a:extLst>
                <a:ext uri="{63B3BB69-23CF-44E3-9099-C40C66FF867C}">
                  <a14:compatExt spid="_x0000_s23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SLK CAN 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31</xdr:row>
          <xdr:rowOff>25400</xdr:rowOff>
        </xdr:from>
        <xdr:to>
          <xdr:col>3</xdr:col>
          <xdr:colOff>12700</xdr:colOff>
          <xdr:row>32</xdr:row>
          <xdr:rowOff>0</xdr:rowOff>
        </xdr:to>
        <xdr:sp macro="" textlink="">
          <xdr:nvSpPr>
            <xdr:cNvPr id="2319" name="Check Box 271" hidden="1">
              <a:extLst>
                <a:ext uri="{63B3BB69-23CF-44E3-9099-C40C66FF867C}">
                  <a14:compatExt spid="_x0000_s23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SLK USA 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139700</xdr:colOff>
          <xdr:row>31</xdr:row>
          <xdr:rowOff>25400</xdr:rowOff>
        </xdr:from>
        <xdr:to>
          <xdr:col>3</xdr:col>
          <xdr:colOff>965200</xdr:colOff>
          <xdr:row>32</xdr:row>
          <xdr:rowOff>12700</xdr:rowOff>
        </xdr:to>
        <xdr:sp macro="" textlink="">
          <xdr:nvSpPr>
            <xdr:cNvPr id="2320" name="Check Box 272" hidden="1">
              <a:extLst>
                <a:ext uri="{63B3BB69-23CF-44E3-9099-C40C66FF867C}">
                  <a14:compatExt spid="_x0000_s23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SLK MEX 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1473200</xdr:colOff>
          <xdr:row>20</xdr:row>
          <xdr:rowOff>12700</xdr:rowOff>
        </xdr:from>
        <xdr:to>
          <xdr:col>4</xdr:col>
          <xdr:colOff>1016000</xdr:colOff>
          <xdr:row>21</xdr:row>
          <xdr:rowOff>0</xdr:rowOff>
        </xdr:to>
        <xdr:sp macro="" textlink="">
          <xdr:nvSpPr>
            <xdr:cNvPr id="2322" name="Check Box 274" hidden="1">
              <a:extLst>
                <a:ext uri="{63B3BB69-23CF-44E3-9099-C40C66FF867C}">
                  <a14:compatExt spid="_x0000_s23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Add To Siebel / Assist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20</xdr:row>
          <xdr:rowOff>12700</xdr:rowOff>
        </xdr:from>
        <xdr:to>
          <xdr:col>3</xdr:col>
          <xdr:colOff>1270000</xdr:colOff>
          <xdr:row>21</xdr:row>
          <xdr:rowOff>0</xdr:rowOff>
        </xdr:to>
        <xdr:sp macro="" textlink="">
          <xdr:nvSpPr>
            <xdr:cNvPr id="2323" name="Check Box 275" hidden="1">
              <a:extLst>
                <a:ext uri="{63B3BB69-23CF-44E3-9099-C40C66FF867C}">
                  <a14:compatExt spid="_x0000_s23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Add To BE - Mapics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1181100</xdr:colOff>
          <xdr:row>20</xdr:row>
          <xdr:rowOff>12700</xdr:rowOff>
        </xdr:from>
        <xdr:to>
          <xdr:col>2</xdr:col>
          <xdr:colOff>1714500</xdr:colOff>
          <xdr:row>21</xdr:row>
          <xdr:rowOff>12700</xdr:rowOff>
        </xdr:to>
        <xdr:sp macro="" textlink="">
          <xdr:nvSpPr>
            <xdr:cNvPr id="2324" name="Check Box 276" hidden="1">
              <a:extLst>
                <a:ext uri="{63B3BB69-23CF-44E3-9099-C40C66FF867C}">
                  <a14:compatExt spid="_x0000_s23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is-IS" sz="800" b="0" i="0" u="none" strike="noStrike" baseline="0">
                  <a:solidFill>
                    <a:srgbClr val="000000"/>
                  </a:solidFill>
                  <a:latin typeface="Segoe UI"/>
                  <a:ea typeface="Segoe UI"/>
                  <a:cs typeface="Segoe UI"/>
                </a:rPr>
                <a:t>621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27</xdr:row>
          <xdr:rowOff>241300</xdr:rowOff>
        </xdr:from>
        <xdr:to>
          <xdr:col>2</xdr:col>
          <xdr:colOff>152400</xdr:colOff>
          <xdr:row>28</xdr:row>
          <xdr:rowOff>228600</xdr:rowOff>
        </xdr:to>
        <xdr:sp macro="" textlink="">
          <xdr:nvSpPr>
            <xdr:cNvPr id="2325" name="Check Box 277" hidden="1">
              <a:extLst>
                <a:ext uri="{63B3BB69-23CF-44E3-9099-C40C66FF867C}">
                  <a14:compatExt spid="_x0000_s23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ADTi - Adminpac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29</xdr:row>
          <xdr:rowOff>12700</xdr:rowOff>
        </xdr:from>
        <xdr:to>
          <xdr:col>2</xdr:col>
          <xdr:colOff>152400</xdr:colOff>
          <xdr:row>29</xdr:row>
          <xdr:rowOff>228600</xdr:rowOff>
        </xdr:to>
        <xdr:sp macro="" textlink="">
          <xdr:nvSpPr>
            <xdr:cNvPr id="2326" name="Check Box 278" hidden="1">
              <a:extLst>
                <a:ext uri="{63B3BB69-23CF-44E3-9099-C40C66FF867C}">
                  <a14:compatExt spid="_x0000_s23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ADTi - Empernet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26</xdr:row>
          <xdr:rowOff>25400</xdr:rowOff>
        </xdr:from>
        <xdr:to>
          <xdr:col>3</xdr:col>
          <xdr:colOff>12700</xdr:colOff>
          <xdr:row>26</xdr:row>
          <xdr:rowOff>228600</xdr:rowOff>
        </xdr:to>
        <xdr:sp macro="" textlink="">
          <xdr:nvSpPr>
            <xdr:cNvPr id="2329" name="Check Box 281" hidden="1">
              <a:extLst>
                <a:ext uri="{63B3BB69-23CF-44E3-9099-C40C66FF867C}">
                  <a14:compatExt spid="_x0000_s23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139700</xdr:colOff>
          <xdr:row>25</xdr:row>
          <xdr:rowOff>215900</xdr:rowOff>
        </xdr:from>
        <xdr:to>
          <xdr:col>3</xdr:col>
          <xdr:colOff>1282700</xdr:colOff>
          <xdr:row>27</xdr:row>
          <xdr:rowOff>0</xdr:rowOff>
        </xdr:to>
        <xdr:sp macro="" textlink="">
          <xdr:nvSpPr>
            <xdr:cNvPr id="2331" name="Check Box 283" hidden="1">
              <a:extLst>
                <a:ext uri="{63B3BB69-23CF-44E3-9099-C40C66FF867C}">
                  <a14:compatExt spid="_x0000_s23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LAU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1549400</xdr:colOff>
          <xdr:row>26</xdr:row>
          <xdr:rowOff>12700</xdr:rowOff>
        </xdr:from>
        <xdr:to>
          <xdr:col>4</xdr:col>
          <xdr:colOff>1041400</xdr:colOff>
          <xdr:row>26</xdr:row>
          <xdr:rowOff>228600</xdr:rowOff>
        </xdr:to>
        <xdr:sp macro="" textlink="">
          <xdr:nvSpPr>
            <xdr:cNvPr id="2332" name="Check Box 284" hidden="1">
              <a:extLst>
                <a:ext uri="{63B3BB69-23CF-44E3-9099-C40C66FF867C}">
                  <a14:compatExt spid="_x0000_s23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RUSKIN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17</xdr:row>
          <xdr:rowOff>76200</xdr:rowOff>
        </xdr:from>
        <xdr:to>
          <xdr:col>8</xdr:col>
          <xdr:colOff>660400</xdr:colOff>
          <xdr:row>17</xdr:row>
          <xdr:rowOff>266700</xdr:rowOff>
        </xdr:to>
        <xdr:sp macro="" textlink="">
          <xdr:nvSpPr>
            <xdr:cNvPr id="2342" name="Check Box 294" hidden="1">
              <a:extLst>
                <a:ext uri="{63B3BB69-23CF-44E3-9099-C40C66FF867C}">
                  <a14:compatExt spid="_x0000_s23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838200</xdr:colOff>
          <xdr:row>17</xdr:row>
          <xdr:rowOff>63500</xdr:rowOff>
        </xdr:from>
        <xdr:to>
          <xdr:col>8</xdr:col>
          <xdr:colOff>1358900</xdr:colOff>
          <xdr:row>17</xdr:row>
          <xdr:rowOff>292100</xdr:rowOff>
        </xdr:to>
        <xdr:sp macro="" textlink="">
          <xdr:nvSpPr>
            <xdr:cNvPr id="2343" name="Check Box 295" hidden="1">
              <a:extLst>
                <a:ext uri="{63B3BB69-23CF-44E3-9099-C40C66FF867C}">
                  <a14:compatExt spid="_x0000_s23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50</xdr:row>
          <xdr:rowOff>50800</xdr:rowOff>
        </xdr:from>
        <xdr:to>
          <xdr:col>9</xdr:col>
          <xdr:colOff>635000</xdr:colOff>
          <xdr:row>50</xdr:row>
          <xdr:rowOff>241300</xdr:rowOff>
        </xdr:to>
        <xdr:sp macro="" textlink="">
          <xdr:nvSpPr>
            <xdr:cNvPr id="2345" name="Check Box 297" hidden="1">
              <a:extLst>
                <a:ext uri="{63B3BB69-23CF-44E3-9099-C40C66FF867C}">
                  <a14:compatExt spid="_x0000_s23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51</xdr:row>
          <xdr:rowOff>101600</xdr:rowOff>
        </xdr:from>
        <xdr:to>
          <xdr:col>9</xdr:col>
          <xdr:colOff>635000</xdr:colOff>
          <xdr:row>51</xdr:row>
          <xdr:rowOff>330200</xdr:rowOff>
        </xdr:to>
        <xdr:sp macro="" textlink="">
          <xdr:nvSpPr>
            <xdr:cNvPr id="2346" name="Check Box 298" hidden="1">
              <a:extLst>
                <a:ext uri="{63B3BB69-23CF-44E3-9099-C40C66FF867C}">
                  <a14:compatExt spid="_x0000_s23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55</xdr:row>
          <xdr:rowOff>25400</xdr:rowOff>
        </xdr:from>
        <xdr:to>
          <xdr:col>9</xdr:col>
          <xdr:colOff>952500</xdr:colOff>
          <xdr:row>55</xdr:row>
          <xdr:rowOff>228600</xdr:rowOff>
        </xdr:to>
        <xdr:sp macro="" textlink="">
          <xdr:nvSpPr>
            <xdr:cNvPr id="2347" name="Check Box 299" hidden="1">
              <a:extLst>
                <a:ext uri="{63B3BB69-23CF-44E3-9099-C40C66FF867C}">
                  <a14:compatExt spid="_x0000_s23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1371600</xdr:colOff>
          <xdr:row>55</xdr:row>
          <xdr:rowOff>25400</xdr:rowOff>
        </xdr:from>
        <xdr:to>
          <xdr:col>10</xdr:col>
          <xdr:colOff>419100</xdr:colOff>
          <xdr:row>55</xdr:row>
          <xdr:rowOff>228600</xdr:rowOff>
        </xdr:to>
        <xdr:sp macro="" textlink="">
          <xdr:nvSpPr>
            <xdr:cNvPr id="2348" name="Check Box 300" hidden="1">
              <a:extLst>
                <a:ext uri="{63B3BB69-23CF-44E3-9099-C40C66FF867C}">
                  <a14:compatExt spid="_x0000_s23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406400</xdr:colOff>
          <xdr:row>59</xdr:row>
          <xdr:rowOff>25400</xdr:rowOff>
        </xdr:from>
        <xdr:to>
          <xdr:col>9</xdr:col>
          <xdr:colOff>977900</xdr:colOff>
          <xdr:row>59</xdr:row>
          <xdr:rowOff>215900</xdr:rowOff>
        </xdr:to>
        <xdr:sp macro="" textlink="">
          <xdr:nvSpPr>
            <xdr:cNvPr id="2349" name="Check Box 301" hidden="1">
              <a:extLst>
                <a:ext uri="{63B3BB69-23CF-44E3-9099-C40C66FF867C}">
                  <a14:compatExt spid="_x0000_s23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1397000</xdr:colOff>
          <xdr:row>59</xdr:row>
          <xdr:rowOff>63500</xdr:rowOff>
        </xdr:from>
        <xdr:to>
          <xdr:col>10</xdr:col>
          <xdr:colOff>444500</xdr:colOff>
          <xdr:row>59</xdr:row>
          <xdr:rowOff>254000</xdr:rowOff>
        </xdr:to>
        <xdr:sp macro="" textlink="">
          <xdr:nvSpPr>
            <xdr:cNvPr id="2350" name="Check Box 302" hidden="1">
              <a:extLst>
                <a:ext uri="{63B3BB69-23CF-44E3-9099-C40C66FF867C}">
                  <a14:compatExt spid="_x0000_s23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47</xdr:row>
          <xdr:rowOff>139700</xdr:rowOff>
        </xdr:from>
        <xdr:to>
          <xdr:col>9</xdr:col>
          <xdr:colOff>635000</xdr:colOff>
          <xdr:row>48</xdr:row>
          <xdr:rowOff>101600</xdr:rowOff>
        </xdr:to>
        <xdr:sp macro="" textlink="">
          <xdr:nvSpPr>
            <xdr:cNvPr id="2354" name="Check Box 306" hidden="1">
              <a:extLst>
                <a:ext uri="{63B3BB69-23CF-44E3-9099-C40C66FF867C}">
                  <a14:compatExt spid="_x0000_s23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48</xdr:row>
          <xdr:rowOff>139700</xdr:rowOff>
        </xdr:from>
        <xdr:to>
          <xdr:col>9</xdr:col>
          <xdr:colOff>609600</xdr:colOff>
          <xdr:row>49</xdr:row>
          <xdr:rowOff>177800</xdr:rowOff>
        </xdr:to>
        <xdr:sp macro="" textlink="">
          <xdr:nvSpPr>
            <xdr:cNvPr id="2355" name="Check Box 307" hidden="1">
              <a:extLst>
                <a:ext uri="{63B3BB69-23CF-44E3-9099-C40C66FF867C}">
                  <a14:compatExt spid="_x0000_s23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33</xdr:row>
          <xdr:rowOff>12700</xdr:rowOff>
        </xdr:from>
        <xdr:to>
          <xdr:col>1</xdr:col>
          <xdr:colOff>1816100</xdr:colOff>
          <xdr:row>34</xdr:row>
          <xdr:rowOff>12700</xdr:rowOff>
        </xdr:to>
        <xdr:sp macro="" textlink="">
          <xdr:nvSpPr>
            <xdr:cNvPr id="2358" name="Check Box 310" hidden="1">
              <a:extLst>
                <a:ext uri="{63B3BB69-23CF-44E3-9099-C40C66FF867C}">
                  <a14:compatExt spid="_x0000_s23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Fire Domain - CAN (SG)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36</xdr:row>
          <xdr:rowOff>12700</xdr:rowOff>
        </xdr:from>
        <xdr:to>
          <xdr:col>2</xdr:col>
          <xdr:colOff>850900</xdr:colOff>
          <xdr:row>36</xdr:row>
          <xdr:rowOff>203200</xdr:rowOff>
        </xdr:to>
        <xdr:sp macro="" textlink="">
          <xdr:nvSpPr>
            <xdr:cNvPr id="2359" name="Check Box 311" hidden="1">
              <a:extLst>
                <a:ext uri="{63B3BB69-23CF-44E3-9099-C40C66FF867C}">
                  <a14:compatExt spid="_x0000_s23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Security Domain - US (TIS) Commercial/Retail/Federal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34</xdr:row>
          <xdr:rowOff>38100</xdr:rowOff>
        </xdr:from>
        <xdr:to>
          <xdr:col>2</xdr:col>
          <xdr:colOff>863600</xdr:colOff>
          <xdr:row>35</xdr:row>
          <xdr:rowOff>0</xdr:rowOff>
        </xdr:to>
        <xdr:sp macro="" textlink="">
          <xdr:nvSpPr>
            <xdr:cNvPr id="2360" name="Check Box 312" hidden="1">
              <a:extLst>
                <a:ext uri="{63B3BB69-23CF-44E3-9099-C40C66FF867C}">
                  <a14:compatExt spid="_x0000_s23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Fire Domain- US (SG)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32</xdr:row>
          <xdr:rowOff>25400</xdr:rowOff>
        </xdr:from>
        <xdr:to>
          <xdr:col>2</xdr:col>
          <xdr:colOff>850900</xdr:colOff>
          <xdr:row>32</xdr:row>
          <xdr:rowOff>228600</xdr:rowOff>
        </xdr:to>
        <xdr:sp macro="" textlink="">
          <xdr:nvSpPr>
            <xdr:cNvPr id="2361" name="Check Box 313" hidden="1">
              <a:extLst>
                <a:ext uri="{63B3BB69-23CF-44E3-9099-C40C66FF867C}">
                  <a14:compatExt spid="_x0000_s23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Forth Shift – Largo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38</xdr:row>
          <xdr:rowOff>0</xdr:rowOff>
        </xdr:from>
        <xdr:to>
          <xdr:col>2</xdr:col>
          <xdr:colOff>863600</xdr:colOff>
          <xdr:row>38</xdr:row>
          <xdr:rowOff>203200</xdr:rowOff>
        </xdr:to>
        <xdr:sp macro="" textlink="">
          <xdr:nvSpPr>
            <xdr:cNvPr id="2362" name="Check Box 314" hidden="1">
              <a:extLst>
                <a:ext uri="{63B3BB69-23CF-44E3-9099-C40C66FF867C}">
                  <a14:compatExt spid="_x0000_s23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Deltek CostPoint- Federal Systems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660400</xdr:colOff>
          <xdr:row>34</xdr:row>
          <xdr:rowOff>241300</xdr:rowOff>
        </xdr:from>
        <xdr:to>
          <xdr:col>3</xdr:col>
          <xdr:colOff>38100</xdr:colOff>
          <xdr:row>35</xdr:row>
          <xdr:rowOff>228600</xdr:rowOff>
        </xdr:to>
        <xdr:sp macro="" textlink="">
          <xdr:nvSpPr>
            <xdr:cNvPr id="2363" name="Check Box 315" hidden="1">
              <a:extLst>
                <a:ext uri="{63B3BB69-23CF-44E3-9099-C40C66FF867C}">
                  <a14:compatExt spid="_x0000_s23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Khameleon 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35</xdr:row>
          <xdr:rowOff>0</xdr:rowOff>
        </xdr:from>
        <xdr:to>
          <xdr:col>3</xdr:col>
          <xdr:colOff>1485900</xdr:colOff>
          <xdr:row>35</xdr:row>
          <xdr:rowOff>228600</xdr:rowOff>
        </xdr:to>
        <xdr:sp macro="" textlink="">
          <xdr:nvSpPr>
            <xdr:cNvPr id="2364" name="Check Box 316" hidden="1">
              <a:extLst>
                <a:ext uri="{63B3BB69-23CF-44E3-9099-C40C66FF867C}">
                  <a14:compatExt spid="_x0000_s23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Khameleon 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37</xdr:row>
          <xdr:rowOff>25400</xdr:rowOff>
        </xdr:from>
        <xdr:to>
          <xdr:col>2</xdr:col>
          <xdr:colOff>279400</xdr:colOff>
          <xdr:row>37</xdr:row>
          <xdr:rowOff>203200</xdr:rowOff>
        </xdr:to>
        <xdr:sp macro="" textlink="">
          <xdr:nvSpPr>
            <xdr:cNvPr id="2365" name="Check Box 317" hidden="1">
              <a:extLst>
                <a:ext uri="{63B3BB69-23CF-44E3-9099-C40C66FF867C}">
                  <a14:compatExt spid="_x0000_s23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Security Commercial - AS400 CAN</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dctmweb.johnsoncontrols.com/DocumentumAddon/retrieve?objectId=09015da886178d0d" TargetMode="External"/><Relationship Id="rId2" Type="http://schemas.openxmlformats.org/officeDocument/2006/relationships/hyperlink" Target="http://bepurchasing.cg.na.jci.com:8081/CommodityCode/CommodityCodeSearchAll.html" TargetMode="External"/><Relationship Id="rId3" Type="http://schemas.openxmlformats.org/officeDocument/2006/relationships/drawing" Target="../drawings/drawing1.xml"/><Relationship Id="rId4" Type="http://schemas.openxmlformats.org/officeDocument/2006/relationships/vmlDrawing" Target="../drawings/vmlDrawing1.vml"/><Relationship Id="rId5" Type="http://schemas.openxmlformats.org/officeDocument/2006/relationships/ctrlProp" Target="../ctrlProps/ctrlProp1.xml"/><Relationship Id="rId6" Type="http://schemas.openxmlformats.org/officeDocument/2006/relationships/ctrlProp" Target="../ctrlProps/ctrlProp2.xml"/><Relationship Id="rId7" Type="http://schemas.openxmlformats.org/officeDocument/2006/relationships/ctrlProp" Target="../ctrlProps/ctrlProp3.xml"/><Relationship Id="rId8" Type="http://schemas.openxmlformats.org/officeDocument/2006/relationships/ctrlProp" Target="../ctrlProps/ctrlProp4.xml"/><Relationship Id="rId9" Type="http://schemas.openxmlformats.org/officeDocument/2006/relationships/ctrlProp" Target="../ctrlProps/ctrlProp5.xml"/><Relationship Id="rId10" Type="http://schemas.openxmlformats.org/officeDocument/2006/relationships/ctrlProp" Target="../ctrlProps/ctrlProp6.xml"/><Relationship Id="rId11" Type="http://schemas.openxmlformats.org/officeDocument/2006/relationships/ctrlProp" Target="../ctrlProps/ctrlProp7.xml"/><Relationship Id="rId12" Type="http://schemas.openxmlformats.org/officeDocument/2006/relationships/ctrlProp" Target="../ctrlProps/ctrlProp8.xml"/><Relationship Id="rId13" Type="http://schemas.openxmlformats.org/officeDocument/2006/relationships/ctrlProp" Target="../ctrlProps/ctrlProp9.xml"/><Relationship Id="rId14" Type="http://schemas.openxmlformats.org/officeDocument/2006/relationships/ctrlProp" Target="../ctrlProps/ctrlProp10.xml"/><Relationship Id="rId15" Type="http://schemas.openxmlformats.org/officeDocument/2006/relationships/ctrlProp" Target="../ctrlProps/ctrlProp11.xml"/><Relationship Id="rId16" Type="http://schemas.openxmlformats.org/officeDocument/2006/relationships/ctrlProp" Target="../ctrlProps/ctrlProp12.xml"/><Relationship Id="rId17" Type="http://schemas.openxmlformats.org/officeDocument/2006/relationships/ctrlProp" Target="../ctrlProps/ctrlProp13.xml"/><Relationship Id="rId18" Type="http://schemas.openxmlformats.org/officeDocument/2006/relationships/ctrlProp" Target="../ctrlProps/ctrlProp14.xml"/><Relationship Id="rId19" Type="http://schemas.openxmlformats.org/officeDocument/2006/relationships/ctrlProp" Target="../ctrlProps/ctrlProp15.xml"/><Relationship Id="rId30" Type="http://schemas.openxmlformats.org/officeDocument/2006/relationships/ctrlProp" Target="../ctrlProps/ctrlProp26.xml"/><Relationship Id="rId31" Type="http://schemas.openxmlformats.org/officeDocument/2006/relationships/ctrlProp" Target="../ctrlProps/ctrlProp27.xml"/><Relationship Id="rId32" Type="http://schemas.openxmlformats.org/officeDocument/2006/relationships/ctrlProp" Target="../ctrlProps/ctrlProp28.xml"/><Relationship Id="rId33" Type="http://schemas.openxmlformats.org/officeDocument/2006/relationships/ctrlProp" Target="../ctrlProps/ctrlProp29.xml"/><Relationship Id="rId34" Type="http://schemas.openxmlformats.org/officeDocument/2006/relationships/ctrlProp" Target="../ctrlProps/ctrlProp30.xml"/><Relationship Id="rId35" Type="http://schemas.openxmlformats.org/officeDocument/2006/relationships/ctrlProp" Target="../ctrlProps/ctrlProp31.xml"/><Relationship Id="rId36" Type="http://schemas.openxmlformats.org/officeDocument/2006/relationships/ctrlProp" Target="../ctrlProps/ctrlProp32.xml"/><Relationship Id="rId37" Type="http://schemas.openxmlformats.org/officeDocument/2006/relationships/ctrlProp" Target="../ctrlProps/ctrlProp33.xml"/><Relationship Id="rId38" Type="http://schemas.openxmlformats.org/officeDocument/2006/relationships/ctrlProp" Target="../ctrlProps/ctrlProp34.xml"/><Relationship Id="rId39" Type="http://schemas.openxmlformats.org/officeDocument/2006/relationships/ctrlProp" Target="../ctrlProps/ctrlProp35.xml"/><Relationship Id="rId50" Type="http://schemas.openxmlformats.org/officeDocument/2006/relationships/ctrlProp" Target="../ctrlProps/ctrlProp46.xml"/><Relationship Id="rId51" Type="http://schemas.openxmlformats.org/officeDocument/2006/relationships/ctrlProp" Target="../ctrlProps/ctrlProp47.xml"/><Relationship Id="rId52" Type="http://schemas.openxmlformats.org/officeDocument/2006/relationships/ctrlProp" Target="../ctrlProps/ctrlProp48.xml"/><Relationship Id="rId53" Type="http://schemas.openxmlformats.org/officeDocument/2006/relationships/ctrlProp" Target="../ctrlProps/ctrlProp49.xml"/><Relationship Id="rId54" Type="http://schemas.openxmlformats.org/officeDocument/2006/relationships/ctrlProp" Target="../ctrlProps/ctrlProp50.xml"/><Relationship Id="rId55" Type="http://schemas.openxmlformats.org/officeDocument/2006/relationships/ctrlProp" Target="../ctrlProps/ctrlProp51.xml"/><Relationship Id="rId56" Type="http://schemas.openxmlformats.org/officeDocument/2006/relationships/ctrlProp" Target="../ctrlProps/ctrlProp52.xml"/><Relationship Id="rId57" Type="http://schemas.openxmlformats.org/officeDocument/2006/relationships/ctrlProp" Target="../ctrlProps/ctrlProp53.xml"/><Relationship Id="rId58" Type="http://schemas.openxmlformats.org/officeDocument/2006/relationships/ctrlProp" Target="../ctrlProps/ctrlProp54.xml"/><Relationship Id="rId59" Type="http://schemas.openxmlformats.org/officeDocument/2006/relationships/ctrlProp" Target="../ctrlProps/ctrlProp55.xml"/><Relationship Id="rId70" Type="http://schemas.openxmlformats.org/officeDocument/2006/relationships/ctrlProp" Target="../ctrlProps/ctrlProp66.xml"/><Relationship Id="rId71" Type="http://schemas.openxmlformats.org/officeDocument/2006/relationships/ctrlProp" Target="../ctrlProps/ctrlProp67.xml"/><Relationship Id="rId72" Type="http://schemas.openxmlformats.org/officeDocument/2006/relationships/ctrlProp" Target="../ctrlProps/ctrlProp68.xml"/><Relationship Id="rId73" Type="http://schemas.openxmlformats.org/officeDocument/2006/relationships/ctrlProp" Target="../ctrlProps/ctrlProp69.xml"/><Relationship Id="rId74" Type="http://schemas.openxmlformats.org/officeDocument/2006/relationships/ctrlProp" Target="../ctrlProps/ctrlProp70.xml"/><Relationship Id="rId75" Type="http://schemas.openxmlformats.org/officeDocument/2006/relationships/ctrlProp" Target="../ctrlProps/ctrlProp71.xml"/><Relationship Id="rId76" Type="http://schemas.openxmlformats.org/officeDocument/2006/relationships/ctrlProp" Target="../ctrlProps/ctrlProp72.xml"/><Relationship Id="rId77" Type="http://schemas.openxmlformats.org/officeDocument/2006/relationships/ctrlProp" Target="../ctrlProps/ctrlProp73.xml"/><Relationship Id="rId78" Type="http://schemas.openxmlformats.org/officeDocument/2006/relationships/ctrlProp" Target="../ctrlProps/ctrlProp74.xml"/><Relationship Id="rId79" Type="http://schemas.openxmlformats.org/officeDocument/2006/relationships/ctrlProp" Target="../ctrlProps/ctrlProp75.xml"/><Relationship Id="rId20" Type="http://schemas.openxmlformats.org/officeDocument/2006/relationships/ctrlProp" Target="../ctrlProps/ctrlProp16.xml"/><Relationship Id="rId21" Type="http://schemas.openxmlformats.org/officeDocument/2006/relationships/ctrlProp" Target="../ctrlProps/ctrlProp17.xml"/><Relationship Id="rId22" Type="http://schemas.openxmlformats.org/officeDocument/2006/relationships/ctrlProp" Target="../ctrlProps/ctrlProp18.xml"/><Relationship Id="rId23" Type="http://schemas.openxmlformats.org/officeDocument/2006/relationships/ctrlProp" Target="../ctrlProps/ctrlProp19.xml"/><Relationship Id="rId24" Type="http://schemas.openxmlformats.org/officeDocument/2006/relationships/ctrlProp" Target="../ctrlProps/ctrlProp20.xml"/><Relationship Id="rId25" Type="http://schemas.openxmlformats.org/officeDocument/2006/relationships/ctrlProp" Target="../ctrlProps/ctrlProp21.xml"/><Relationship Id="rId26" Type="http://schemas.openxmlformats.org/officeDocument/2006/relationships/ctrlProp" Target="../ctrlProps/ctrlProp22.xml"/><Relationship Id="rId27" Type="http://schemas.openxmlformats.org/officeDocument/2006/relationships/ctrlProp" Target="../ctrlProps/ctrlProp23.xml"/><Relationship Id="rId28" Type="http://schemas.openxmlformats.org/officeDocument/2006/relationships/ctrlProp" Target="../ctrlProps/ctrlProp24.xml"/><Relationship Id="rId29" Type="http://schemas.openxmlformats.org/officeDocument/2006/relationships/ctrlProp" Target="../ctrlProps/ctrlProp25.xml"/><Relationship Id="rId40" Type="http://schemas.openxmlformats.org/officeDocument/2006/relationships/ctrlProp" Target="../ctrlProps/ctrlProp36.xml"/><Relationship Id="rId41" Type="http://schemas.openxmlformats.org/officeDocument/2006/relationships/ctrlProp" Target="../ctrlProps/ctrlProp37.xml"/><Relationship Id="rId42" Type="http://schemas.openxmlformats.org/officeDocument/2006/relationships/ctrlProp" Target="../ctrlProps/ctrlProp38.xml"/><Relationship Id="rId43" Type="http://schemas.openxmlformats.org/officeDocument/2006/relationships/ctrlProp" Target="../ctrlProps/ctrlProp39.xml"/><Relationship Id="rId44" Type="http://schemas.openxmlformats.org/officeDocument/2006/relationships/ctrlProp" Target="../ctrlProps/ctrlProp40.xml"/><Relationship Id="rId45" Type="http://schemas.openxmlformats.org/officeDocument/2006/relationships/ctrlProp" Target="../ctrlProps/ctrlProp41.xml"/><Relationship Id="rId46" Type="http://schemas.openxmlformats.org/officeDocument/2006/relationships/ctrlProp" Target="../ctrlProps/ctrlProp42.xml"/><Relationship Id="rId47" Type="http://schemas.openxmlformats.org/officeDocument/2006/relationships/ctrlProp" Target="../ctrlProps/ctrlProp43.xml"/><Relationship Id="rId48" Type="http://schemas.openxmlformats.org/officeDocument/2006/relationships/ctrlProp" Target="../ctrlProps/ctrlProp44.xml"/><Relationship Id="rId49" Type="http://schemas.openxmlformats.org/officeDocument/2006/relationships/ctrlProp" Target="../ctrlProps/ctrlProp45.xml"/><Relationship Id="rId60" Type="http://schemas.openxmlformats.org/officeDocument/2006/relationships/ctrlProp" Target="../ctrlProps/ctrlProp56.xml"/><Relationship Id="rId61" Type="http://schemas.openxmlformats.org/officeDocument/2006/relationships/ctrlProp" Target="../ctrlProps/ctrlProp57.xml"/><Relationship Id="rId62" Type="http://schemas.openxmlformats.org/officeDocument/2006/relationships/ctrlProp" Target="../ctrlProps/ctrlProp58.xml"/><Relationship Id="rId63" Type="http://schemas.openxmlformats.org/officeDocument/2006/relationships/ctrlProp" Target="../ctrlProps/ctrlProp59.xml"/><Relationship Id="rId64" Type="http://schemas.openxmlformats.org/officeDocument/2006/relationships/ctrlProp" Target="../ctrlProps/ctrlProp60.xml"/><Relationship Id="rId65" Type="http://schemas.openxmlformats.org/officeDocument/2006/relationships/ctrlProp" Target="../ctrlProps/ctrlProp61.xml"/><Relationship Id="rId66" Type="http://schemas.openxmlformats.org/officeDocument/2006/relationships/ctrlProp" Target="../ctrlProps/ctrlProp62.xml"/><Relationship Id="rId67" Type="http://schemas.openxmlformats.org/officeDocument/2006/relationships/ctrlProp" Target="../ctrlProps/ctrlProp63.xml"/><Relationship Id="rId68" Type="http://schemas.openxmlformats.org/officeDocument/2006/relationships/ctrlProp" Target="../ctrlProps/ctrlProp64.xml"/><Relationship Id="rId69" Type="http://schemas.openxmlformats.org/officeDocument/2006/relationships/ctrlProp" Target="../ctrlProps/ctrlProp65.xml"/><Relationship Id="rId80" Type="http://schemas.openxmlformats.org/officeDocument/2006/relationships/ctrlProp" Target="../ctrlProps/ctrlProp76.xml"/><Relationship Id="rId81" Type="http://schemas.openxmlformats.org/officeDocument/2006/relationships/ctrlProp" Target="../ctrlProps/ctrlProp77.xml"/><Relationship Id="rId82" Type="http://schemas.openxmlformats.org/officeDocument/2006/relationships/ctrlProp" Target="../ctrlProps/ctrlProp78.xml"/><Relationship Id="rId83" Type="http://schemas.openxmlformats.org/officeDocument/2006/relationships/ctrlProp" Target="../ctrlProps/ctrlProp79.xml"/><Relationship Id="rId84" Type="http://schemas.openxmlformats.org/officeDocument/2006/relationships/ctrlProp" Target="../ctrlProps/ctrlProp80.xml"/><Relationship Id="rId85" Type="http://schemas.openxmlformats.org/officeDocument/2006/relationships/ctrlProp" Target="../ctrlProps/ctrlProp81.xml"/><Relationship Id="rId86" Type="http://schemas.openxmlformats.org/officeDocument/2006/relationships/ctrlProp" Target="../ctrlProps/ctrlProp82.xml"/><Relationship Id="rId87" Type="http://schemas.openxmlformats.org/officeDocument/2006/relationships/ctrlProp" Target="../ctrlProps/ctrlProp83.xml"/><Relationship Id="rId88" Type="http://schemas.openxmlformats.org/officeDocument/2006/relationships/ctrlProp" Target="../ctrlProps/ctrlProp84.xml"/><Relationship Id="rId8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hyperlink" Target="mailto:CG-SupplierAddTeam@jci.com" TargetMode="External"/><Relationship Id="rId2" Type="http://schemas.openxmlformats.org/officeDocument/2006/relationships/hyperlink" Target="mailto:CG-SupplierAddTeam-ADTi@jci.com" TargetMode="External"/><Relationship Id="rId3" Type="http://schemas.openxmlformats.org/officeDocument/2006/relationships/hyperlink" Target="mailto:JCFS-Suppliers@jcifederal.com" TargetMode="External"/></Relationships>
</file>

<file path=xl/worksheets/_rels/sheet4.xml.rels><?xml version="1.0" encoding="UTF-8" standalone="yes"?>
<Relationships xmlns="http://schemas.openxmlformats.org/package/2006/relationships"><Relationship Id="rId106" Type="http://schemas.openxmlformats.org/officeDocument/2006/relationships/hyperlink" Target="http://en.wikipedia.org/wiki/British_Indian_Ocean_Territory" TargetMode="External"/><Relationship Id="rId107" Type="http://schemas.openxmlformats.org/officeDocument/2006/relationships/hyperlink" Target="http://en.wikipedia.org/wiki/Iraq" TargetMode="External"/><Relationship Id="rId108" Type="http://schemas.openxmlformats.org/officeDocument/2006/relationships/hyperlink" Target="http://en.wikipedia.org/wiki/Iran" TargetMode="External"/><Relationship Id="rId109" Type="http://schemas.openxmlformats.org/officeDocument/2006/relationships/hyperlink" Target="http://en.wikipedia.org/wiki/Iceland" TargetMode="External"/><Relationship Id="rId70" Type="http://schemas.openxmlformats.org/officeDocument/2006/relationships/hyperlink" Target="http://en.wikipedia.org/wiki/Finland" TargetMode="External"/><Relationship Id="rId71" Type="http://schemas.openxmlformats.org/officeDocument/2006/relationships/hyperlink" Target="http://en.wikipedia.org/wiki/Fiji" TargetMode="External"/><Relationship Id="rId72" Type="http://schemas.openxmlformats.org/officeDocument/2006/relationships/hyperlink" Target="http://en.wikipedia.org/wiki/Falkland_Islands" TargetMode="External"/><Relationship Id="rId73" Type="http://schemas.openxmlformats.org/officeDocument/2006/relationships/hyperlink" Target="http://en.wikipedia.org/wiki/Federated_States_of_Micronesia" TargetMode="External"/><Relationship Id="rId74" Type="http://schemas.openxmlformats.org/officeDocument/2006/relationships/hyperlink" Target="http://en.wikipedia.org/wiki/Faroe_Islands" TargetMode="External"/><Relationship Id="rId75" Type="http://schemas.openxmlformats.org/officeDocument/2006/relationships/hyperlink" Target="http://en.wikipedia.org/wiki/France" TargetMode="External"/><Relationship Id="rId76" Type="http://schemas.openxmlformats.org/officeDocument/2006/relationships/hyperlink" Target="http://en.wikipedia.org/wiki/Gabon" TargetMode="External"/><Relationship Id="rId77" Type="http://schemas.openxmlformats.org/officeDocument/2006/relationships/hyperlink" Target="http://en.wikipedia.org/wiki/United_Kingdom" TargetMode="External"/><Relationship Id="rId78" Type="http://schemas.openxmlformats.org/officeDocument/2006/relationships/hyperlink" Target="http://en.wikipedia.org/wiki/Grenada" TargetMode="External"/><Relationship Id="rId79" Type="http://schemas.openxmlformats.org/officeDocument/2006/relationships/hyperlink" Target="http://en.wikipedia.org/wiki/Georgia_(country)" TargetMode="External"/><Relationship Id="rId170" Type="http://schemas.openxmlformats.org/officeDocument/2006/relationships/hyperlink" Target="http://en.wikipedia.org/wiki/Niue" TargetMode="External"/><Relationship Id="rId171" Type="http://schemas.openxmlformats.org/officeDocument/2006/relationships/hyperlink" Target="http://en.wikipedia.org/wiki/New_Zealand" TargetMode="External"/><Relationship Id="rId172" Type="http://schemas.openxmlformats.org/officeDocument/2006/relationships/hyperlink" Target="http://en.wikipedia.org/wiki/Oman" TargetMode="External"/><Relationship Id="rId173" Type="http://schemas.openxmlformats.org/officeDocument/2006/relationships/hyperlink" Target="http://en.wikipedia.org/wiki/Panama" TargetMode="External"/><Relationship Id="rId174" Type="http://schemas.openxmlformats.org/officeDocument/2006/relationships/hyperlink" Target="http://en.wikipedia.org/wiki/Peru" TargetMode="External"/><Relationship Id="rId175" Type="http://schemas.openxmlformats.org/officeDocument/2006/relationships/hyperlink" Target="http://en.wikipedia.org/wiki/French_Polynesia" TargetMode="External"/><Relationship Id="rId176" Type="http://schemas.openxmlformats.org/officeDocument/2006/relationships/hyperlink" Target="http://en.wikipedia.org/wiki/Papua_New_Guinea" TargetMode="External"/><Relationship Id="rId177" Type="http://schemas.openxmlformats.org/officeDocument/2006/relationships/hyperlink" Target="http://en.wikipedia.org/wiki/Philippines" TargetMode="External"/><Relationship Id="rId178" Type="http://schemas.openxmlformats.org/officeDocument/2006/relationships/hyperlink" Target="http://en.wikipedia.org/wiki/Pakistan" TargetMode="External"/><Relationship Id="rId179" Type="http://schemas.openxmlformats.org/officeDocument/2006/relationships/hyperlink" Target="http://en.wikipedia.org/wiki/Poland" TargetMode="External"/><Relationship Id="rId10" Type="http://schemas.openxmlformats.org/officeDocument/2006/relationships/hyperlink" Target="http://en.wikipedia.org/wiki/Argentina" TargetMode="External"/><Relationship Id="rId11" Type="http://schemas.openxmlformats.org/officeDocument/2006/relationships/hyperlink" Target="http://en.wikipedia.org/wiki/American_Samoa" TargetMode="External"/><Relationship Id="rId12" Type="http://schemas.openxmlformats.org/officeDocument/2006/relationships/hyperlink" Target="http://en.wikipedia.org/wiki/Austria" TargetMode="External"/><Relationship Id="rId13" Type="http://schemas.openxmlformats.org/officeDocument/2006/relationships/hyperlink" Target="http://en.wikipedia.org/wiki/Australia" TargetMode="External"/><Relationship Id="rId14" Type="http://schemas.openxmlformats.org/officeDocument/2006/relationships/hyperlink" Target="http://en.wikipedia.org/wiki/Aruba" TargetMode="External"/><Relationship Id="rId15" Type="http://schemas.openxmlformats.org/officeDocument/2006/relationships/hyperlink" Target="http://en.wikipedia.org/wiki/%C3%85land_Islands" TargetMode="External"/><Relationship Id="rId16" Type="http://schemas.openxmlformats.org/officeDocument/2006/relationships/hyperlink" Target="http://en.wikipedia.org/wiki/Azerbaijan" TargetMode="External"/><Relationship Id="rId17" Type="http://schemas.openxmlformats.org/officeDocument/2006/relationships/hyperlink" Target="http://en.wikipedia.org/wiki/Bosnia_and_Herzegovina" TargetMode="External"/><Relationship Id="rId18" Type="http://schemas.openxmlformats.org/officeDocument/2006/relationships/hyperlink" Target="http://en.wikipedia.org/wiki/Barbados" TargetMode="External"/><Relationship Id="rId19" Type="http://schemas.openxmlformats.org/officeDocument/2006/relationships/hyperlink" Target="http://en.wikipedia.org/wiki/Bangladesh" TargetMode="External"/><Relationship Id="rId110" Type="http://schemas.openxmlformats.org/officeDocument/2006/relationships/hyperlink" Target="http://en.wikipedia.org/wiki/Italy" TargetMode="External"/><Relationship Id="rId111" Type="http://schemas.openxmlformats.org/officeDocument/2006/relationships/hyperlink" Target="http://en.wikipedia.org/wiki/Jersey" TargetMode="External"/><Relationship Id="rId112" Type="http://schemas.openxmlformats.org/officeDocument/2006/relationships/hyperlink" Target="http://en.wikipedia.org/wiki/Jamaica" TargetMode="External"/><Relationship Id="rId113" Type="http://schemas.openxmlformats.org/officeDocument/2006/relationships/hyperlink" Target="http://en.wikipedia.org/wiki/Jordan" TargetMode="External"/><Relationship Id="rId114" Type="http://schemas.openxmlformats.org/officeDocument/2006/relationships/hyperlink" Target="http://en.wikipedia.org/wiki/Japan" TargetMode="External"/><Relationship Id="rId115" Type="http://schemas.openxmlformats.org/officeDocument/2006/relationships/hyperlink" Target="http://en.wikipedia.org/wiki/Kenya" TargetMode="External"/><Relationship Id="rId116" Type="http://schemas.openxmlformats.org/officeDocument/2006/relationships/hyperlink" Target="http://en.wikipedia.org/wiki/Kyrgyzstan" TargetMode="External"/><Relationship Id="rId117" Type="http://schemas.openxmlformats.org/officeDocument/2006/relationships/hyperlink" Target="http://en.wikipedia.org/wiki/Cambodia" TargetMode="External"/><Relationship Id="rId118" Type="http://schemas.openxmlformats.org/officeDocument/2006/relationships/hyperlink" Target="http://en.wikipedia.org/wiki/Kiribati" TargetMode="External"/><Relationship Id="rId119" Type="http://schemas.openxmlformats.org/officeDocument/2006/relationships/hyperlink" Target="http://en.wikipedia.org/wiki/Comoros" TargetMode="External"/><Relationship Id="rId200" Type="http://schemas.openxmlformats.org/officeDocument/2006/relationships/hyperlink" Target="http://en.wikipedia.org/wiki/Slovenia" TargetMode="External"/><Relationship Id="rId201" Type="http://schemas.openxmlformats.org/officeDocument/2006/relationships/hyperlink" Target="http://en.wikipedia.org/wiki/Svalbard_and_Jan_Mayen" TargetMode="External"/><Relationship Id="rId202" Type="http://schemas.openxmlformats.org/officeDocument/2006/relationships/hyperlink" Target="http://en.wikipedia.org/wiki/Slovakia" TargetMode="External"/><Relationship Id="rId203" Type="http://schemas.openxmlformats.org/officeDocument/2006/relationships/hyperlink" Target="http://en.wikipedia.org/wiki/Sierra_Leone" TargetMode="External"/><Relationship Id="rId204" Type="http://schemas.openxmlformats.org/officeDocument/2006/relationships/hyperlink" Target="http://en.wikipedia.org/wiki/San_Marino" TargetMode="External"/><Relationship Id="rId205" Type="http://schemas.openxmlformats.org/officeDocument/2006/relationships/hyperlink" Target="http://en.wikipedia.org/wiki/Senegal" TargetMode="External"/><Relationship Id="rId206" Type="http://schemas.openxmlformats.org/officeDocument/2006/relationships/hyperlink" Target="http://en.wikipedia.org/wiki/Somalia" TargetMode="External"/><Relationship Id="rId207" Type="http://schemas.openxmlformats.org/officeDocument/2006/relationships/hyperlink" Target="http://en.wikipedia.org/wiki/Suriname" TargetMode="External"/><Relationship Id="rId208" Type="http://schemas.openxmlformats.org/officeDocument/2006/relationships/hyperlink" Target="http://en.wikipedia.org/wiki/South_Sudan" TargetMode="External"/><Relationship Id="rId209" Type="http://schemas.openxmlformats.org/officeDocument/2006/relationships/hyperlink" Target="http://en.wikipedia.org/wiki/S%C3%A3o_Tom%C3%A9_and_Pr%C3%ADncipe" TargetMode="External"/><Relationship Id="rId1" Type="http://schemas.openxmlformats.org/officeDocument/2006/relationships/hyperlink" Target="http://en.wikipedia.org/wiki/Andorra" TargetMode="External"/><Relationship Id="rId2" Type="http://schemas.openxmlformats.org/officeDocument/2006/relationships/hyperlink" Target="http://en.wikipedia.org/wiki/United_Arab_Emirates" TargetMode="External"/><Relationship Id="rId3" Type="http://schemas.openxmlformats.org/officeDocument/2006/relationships/hyperlink" Target="http://en.wikipedia.org/wiki/Afghanistan" TargetMode="External"/><Relationship Id="rId4" Type="http://schemas.openxmlformats.org/officeDocument/2006/relationships/hyperlink" Target="http://en.wikipedia.org/wiki/Antigua_and_Barbuda" TargetMode="External"/><Relationship Id="rId5" Type="http://schemas.openxmlformats.org/officeDocument/2006/relationships/hyperlink" Target="http://en.wikipedia.org/wiki/Anguilla" TargetMode="External"/><Relationship Id="rId6" Type="http://schemas.openxmlformats.org/officeDocument/2006/relationships/hyperlink" Target="http://en.wikipedia.org/wiki/Albania" TargetMode="External"/><Relationship Id="rId7" Type="http://schemas.openxmlformats.org/officeDocument/2006/relationships/hyperlink" Target="http://en.wikipedia.org/wiki/Armenia" TargetMode="External"/><Relationship Id="rId8" Type="http://schemas.openxmlformats.org/officeDocument/2006/relationships/hyperlink" Target="http://en.wikipedia.org/wiki/Angola" TargetMode="External"/><Relationship Id="rId9" Type="http://schemas.openxmlformats.org/officeDocument/2006/relationships/hyperlink" Target="http://en.wikipedia.org/wiki/Antarctica" TargetMode="External"/><Relationship Id="rId80" Type="http://schemas.openxmlformats.org/officeDocument/2006/relationships/hyperlink" Target="http://en.wikipedia.org/wiki/French_Guiana" TargetMode="External"/><Relationship Id="rId81" Type="http://schemas.openxmlformats.org/officeDocument/2006/relationships/hyperlink" Target="http://en.wikipedia.org/wiki/Guernsey" TargetMode="External"/><Relationship Id="rId82" Type="http://schemas.openxmlformats.org/officeDocument/2006/relationships/hyperlink" Target="http://en.wikipedia.org/wiki/Ghana" TargetMode="External"/><Relationship Id="rId83" Type="http://schemas.openxmlformats.org/officeDocument/2006/relationships/hyperlink" Target="http://en.wikipedia.org/wiki/Gibraltar" TargetMode="External"/><Relationship Id="rId84" Type="http://schemas.openxmlformats.org/officeDocument/2006/relationships/hyperlink" Target="http://en.wikipedia.org/wiki/Greenland" TargetMode="External"/><Relationship Id="rId85" Type="http://schemas.openxmlformats.org/officeDocument/2006/relationships/hyperlink" Target="http://en.wikipedia.org/wiki/The_Gambia" TargetMode="External"/><Relationship Id="rId86" Type="http://schemas.openxmlformats.org/officeDocument/2006/relationships/hyperlink" Target="http://en.wikipedia.org/wiki/Guinea" TargetMode="External"/><Relationship Id="rId87" Type="http://schemas.openxmlformats.org/officeDocument/2006/relationships/hyperlink" Target="http://en.wikipedia.org/wiki/Guadeloupe" TargetMode="External"/><Relationship Id="rId88" Type="http://schemas.openxmlformats.org/officeDocument/2006/relationships/hyperlink" Target="http://en.wikipedia.org/wiki/Equatorial_Guinea" TargetMode="External"/><Relationship Id="rId89" Type="http://schemas.openxmlformats.org/officeDocument/2006/relationships/hyperlink" Target="http://en.wikipedia.org/wiki/Greece" TargetMode="External"/><Relationship Id="rId180" Type="http://schemas.openxmlformats.org/officeDocument/2006/relationships/hyperlink" Target="http://en.wikipedia.org/wiki/Saint_Pierre_and_Miquelon" TargetMode="External"/><Relationship Id="rId181" Type="http://schemas.openxmlformats.org/officeDocument/2006/relationships/hyperlink" Target="http://en.wikipedia.org/wiki/Pitcairn_Islands" TargetMode="External"/><Relationship Id="rId182" Type="http://schemas.openxmlformats.org/officeDocument/2006/relationships/hyperlink" Target="http://en.wikipedia.org/wiki/Puerto_Rico" TargetMode="External"/><Relationship Id="rId183" Type="http://schemas.openxmlformats.org/officeDocument/2006/relationships/hyperlink" Target="http://en.wikipedia.org/wiki/State_of_Palestine" TargetMode="External"/><Relationship Id="rId184" Type="http://schemas.openxmlformats.org/officeDocument/2006/relationships/hyperlink" Target="http://en.wikipedia.org/wiki/Portugal" TargetMode="External"/><Relationship Id="rId185" Type="http://schemas.openxmlformats.org/officeDocument/2006/relationships/hyperlink" Target="http://en.wikipedia.org/wiki/Palau" TargetMode="External"/><Relationship Id="rId186" Type="http://schemas.openxmlformats.org/officeDocument/2006/relationships/hyperlink" Target="http://en.wikipedia.org/wiki/Paraguay" TargetMode="External"/><Relationship Id="rId187" Type="http://schemas.openxmlformats.org/officeDocument/2006/relationships/hyperlink" Target="http://en.wikipedia.org/wiki/Qatar" TargetMode="External"/><Relationship Id="rId188" Type="http://schemas.openxmlformats.org/officeDocument/2006/relationships/hyperlink" Target="http://en.wikipedia.org/wiki/R%C3%A9union" TargetMode="External"/><Relationship Id="rId189" Type="http://schemas.openxmlformats.org/officeDocument/2006/relationships/hyperlink" Target="http://en.wikipedia.org/wiki/Romania" TargetMode="External"/><Relationship Id="rId20" Type="http://schemas.openxmlformats.org/officeDocument/2006/relationships/hyperlink" Target="http://en.wikipedia.org/wiki/Belgium" TargetMode="External"/><Relationship Id="rId21" Type="http://schemas.openxmlformats.org/officeDocument/2006/relationships/hyperlink" Target="http://en.wikipedia.org/wiki/Burkina_Faso" TargetMode="External"/><Relationship Id="rId22" Type="http://schemas.openxmlformats.org/officeDocument/2006/relationships/hyperlink" Target="http://en.wikipedia.org/wiki/Bulgaria" TargetMode="External"/><Relationship Id="rId23" Type="http://schemas.openxmlformats.org/officeDocument/2006/relationships/hyperlink" Target="http://en.wikipedia.org/wiki/Bahrain" TargetMode="External"/><Relationship Id="rId24" Type="http://schemas.openxmlformats.org/officeDocument/2006/relationships/hyperlink" Target="http://en.wikipedia.org/wiki/Burundi" TargetMode="External"/><Relationship Id="rId25" Type="http://schemas.openxmlformats.org/officeDocument/2006/relationships/hyperlink" Target="http://en.wikipedia.org/wiki/Benin" TargetMode="External"/><Relationship Id="rId26" Type="http://schemas.openxmlformats.org/officeDocument/2006/relationships/hyperlink" Target="http://en.wikipedia.org/wiki/Saint_Barth%C3%A9lemy" TargetMode="External"/><Relationship Id="rId27" Type="http://schemas.openxmlformats.org/officeDocument/2006/relationships/hyperlink" Target="http://en.wikipedia.org/wiki/Bermuda" TargetMode="External"/><Relationship Id="rId28" Type="http://schemas.openxmlformats.org/officeDocument/2006/relationships/hyperlink" Target="http://en.wikipedia.org/wiki/Brunei" TargetMode="External"/><Relationship Id="rId29" Type="http://schemas.openxmlformats.org/officeDocument/2006/relationships/hyperlink" Target="http://en.wikipedia.org/wiki/Bolivia" TargetMode="External"/><Relationship Id="rId120" Type="http://schemas.openxmlformats.org/officeDocument/2006/relationships/hyperlink" Target="http://en.wikipedia.org/wiki/Saint_Kitts_and_Nevis" TargetMode="External"/><Relationship Id="rId121" Type="http://schemas.openxmlformats.org/officeDocument/2006/relationships/hyperlink" Target="http://en.wikipedia.org/wiki/North_Korea" TargetMode="External"/><Relationship Id="rId122" Type="http://schemas.openxmlformats.org/officeDocument/2006/relationships/hyperlink" Target="http://en.wikipedia.org/wiki/South_Korea" TargetMode="External"/><Relationship Id="rId123" Type="http://schemas.openxmlformats.org/officeDocument/2006/relationships/hyperlink" Target="http://en.wikipedia.org/wiki/Kuwait" TargetMode="External"/><Relationship Id="rId124" Type="http://schemas.openxmlformats.org/officeDocument/2006/relationships/hyperlink" Target="http://en.wikipedia.org/wiki/Cayman_Islands" TargetMode="External"/><Relationship Id="rId125" Type="http://schemas.openxmlformats.org/officeDocument/2006/relationships/hyperlink" Target="http://en.wikipedia.org/wiki/Kazakhstan" TargetMode="External"/><Relationship Id="rId126" Type="http://schemas.openxmlformats.org/officeDocument/2006/relationships/hyperlink" Target="http://en.wikipedia.org/wiki/Laos" TargetMode="External"/><Relationship Id="rId127" Type="http://schemas.openxmlformats.org/officeDocument/2006/relationships/hyperlink" Target="http://en.wikipedia.org/wiki/Lebanon" TargetMode="External"/><Relationship Id="rId128" Type="http://schemas.openxmlformats.org/officeDocument/2006/relationships/hyperlink" Target="http://en.wikipedia.org/wiki/Saint_Lucia" TargetMode="External"/><Relationship Id="rId129" Type="http://schemas.openxmlformats.org/officeDocument/2006/relationships/hyperlink" Target="http://en.wikipedia.org/wiki/Liechtenstein" TargetMode="External"/><Relationship Id="rId210" Type="http://schemas.openxmlformats.org/officeDocument/2006/relationships/hyperlink" Target="http://en.wikipedia.org/wiki/El_Salvador" TargetMode="External"/><Relationship Id="rId211" Type="http://schemas.openxmlformats.org/officeDocument/2006/relationships/hyperlink" Target="http://en.wikipedia.org/wiki/Sint_Maarten" TargetMode="External"/><Relationship Id="rId212" Type="http://schemas.openxmlformats.org/officeDocument/2006/relationships/hyperlink" Target="http://en.wikipedia.org/wiki/Syria" TargetMode="External"/><Relationship Id="rId213" Type="http://schemas.openxmlformats.org/officeDocument/2006/relationships/hyperlink" Target="http://en.wikipedia.org/wiki/Swaziland" TargetMode="External"/><Relationship Id="rId214" Type="http://schemas.openxmlformats.org/officeDocument/2006/relationships/hyperlink" Target="http://en.wikipedia.org/wiki/Turks_and_Caicos_Islands" TargetMode="External"/><Relationship Id="rId215" Type="http://schemas.openxmlformats.org/officeDocument/2006/relationships/hyperlink" Target="http://en.wikipedia.org/wiki/Chad" TargetMode="External"/><Relationship Id="rId216" Type="http://schemas.openxmlformats.org/officeDocument/2006/relationships/hyperlink" Target="http://en.wikipedia.org/wiki/French_Southern_and_Antarctic_Lands" TargetMode="External"/><Relationship Id="rId217" Type="http://schemas.openxmlformats.org/officeDocument/2006/relationships/hyperlink" Target="http://en.wikipedia.org/wiki/Togo" TargetMode="External"/><Relationship Id="rId218" Type="http://schemas.openxmlformats.org/officeDocument/2006/relationships/hyperlink" Target="http://en.wikipedia.org/wiki/Thailand" TargetMode="External"/><Relationship Id="rId219" Type="http://schemas.openxmlformats.org/officeDocument/2006/relationships/hyperlink" Target="http://en.wikipedia.org/wiki/Tajikistan" TargetMode="External"/><Relationship Id="rId90" Type="http://schemas.openxmlformats.org/officeDocument/2006/relationships/hyperlink" Target="http://en.wikipedia.org/wiki/South_Georgia_and_the_South_Sandwich_Islands" TargetMode="External"/><Relationship Id="rId91" Type="http://schemas.openxmlformats.org/officeDocument/2006/relationships/hyperlink" Target="http://en.wikipedia.org/wiki/Guatemala" TargetMode="External"/><Relationship Id="rId92" Type="http://schemas.openxmlformats.org/officeDocument/2006/relationships/hyperlink" Target="http://en.wikipedia.org/wiki/Guam" TargetMode="External"/><Relationship Id="rId93" Type="http://schemas.openxmlformats.org/officeDocument/2006/relationships/hyperlink" Target="http://en.wikipedia.org/wiki/Guinea-Bissau" TargetMode="External"/><Relationship Id="rId94" Type="http://schemas.openxmlformats.org/officeDocument/2006/relationships/hyperlink" Target="http://en.wikipedia.org/wiki/Guyana" TargetMode="External"/><Relationship Id="rId95" Type="http://schemas.openxmlformats.org/officeDocument/2006/relationships/hyperlink" Target="http://en.wikipedia.org/wiki/Hong_Kong" TargetMode="External"/><Relationship Id="rId96" Type="http://schemas.openxmlformats.org/officeDocument/2006/relationships/hyperlink" Target="http://en.wikipedia.org/wiki/Heard_Island_and_McDonald_Islands" TargetMode="External"/><Relationship Id="rId97" Type="http://schemas.openxmlformats.org/officeDocument/2006/relationships/hyperlink" Target="http://en.wikipedia.org/wiki/Honduras" TargetMode="External"/><Relationship Id="rId98" Type="http://schemas.openxmlformats.org/officeDocument/2006/relationships/hyperlink" Target="http://en.wikipedia.org/wiki/Croatia" TargetMode="External"/><Relationship Id="rId99" Type="http://schemas.openxmlformats.org/officeDocument/2006/relationships/hyperlink" Target="http://en.wikipedia.org/wiki/Haiti" TargetMode="External"/><Relationship Id="rId190" Type="http://schemas.openxmlformats.org/officeDocument/2006/relationships/hyperlink" Target="http://en.wikipedia.org/wiki/Serbia" TargetMode="External"/><Relationship Id="rId191" Type="http://schemas.openxmlformats.org/officeDocument/2006/relationships/hyperlink" Target="http://en.wikipedia.org/wiki/Russia" TargetMode="External"/><Relationship Id="rId192" Type="http://schemas.openxmlformats.org/officeDocument/2006/relationships/hyperlink" Target="http://en.wikipedia.org/wiki/Rwanda" TargetMode="External"/><Relationship Id="rId193" Type="http://schemas.openxmlformats.org/officeDocument/2006/relationships/hyperlink" Target="http://en.wikipedia.org/wiki/Saudi_Arabia" TargetMode="External"/><Relationship Id="rId194" Type="http://schemas.openxmlformats.org/officeDocument/2006/relationships/hyperlink" Target="http://en.wikipedia.org/wiki/Solomon_Islands" TargetMode="External"/><Relationship Id="rId195" Type="http://schemas.openxmlformats.org/officeDocument/2006/relationships/hyperlink" Target="http://en.wikipedia.org/wiki/Seychelles" TargetMode="External"/><Relationship Id="rId196" Type="http://schemas.openxmlformats.org/officeDocument/2006/relationships/hyperlink" Target="http://en.wikipedia.org/wiki/Sudan" TargetMode="External"/><Relationship Id="rId197" Type="http://schemas.openxmlformats.org/officeDocument/2006/relationships/hyperlink" Target="http://en.wikipedia.org/wiki/Sweden" TargetMode="External"/><Relationship Id="rId198" Type="http://schemas.openxmlformats.org/officeDocument/2006/relationships/hyperlink" Target="http://en.wikipedia.org/wiki/Singapore" TargetMode="External"/><Relationship Id="rId199" Type="http://schemas.openxmlformats.org/officeDocument/2006/relationships/hyperlink" Target="http://en.wikipedia.org/wiki/Saint_Helena,_Ascension_and_Tristan_da_Cunha" TargetMode="External"/><Relationship Id="rId30" Type="http://schemas.openxmlformats.org/officeDocument/2006/relationships/hyperlink" Target="http://en.wikipedia.org/wiki/Caribbean_Netherlands" TargetMode="External"/><Relationship Id="rId31" Type="http://schemas.openxmlformats.org/officeDocument/2006/relationships/hyperlink" Target="http://en.wikipedia.org/wiki/Brazil" TargetMode="External"/><Relationship Id="rId32" Type="http://schemas.openxmlformats.org/officeDocument/2006/relationships/hyperlink" Target="http://en.wikipedia.org/wiki/The_Bahamas" TargetMode="External"/><Relationship Id="rId33" Type="http://schemas.openxmlformats.org/officeDocument/2006/relationships/hyperlink" Target="http://en.wikipedia.org/wiki/Bhutan" TargetMode="External"/><Relationship Id="rId34" Type="http://schemas.openxmlformats.org/officeDocument/2006/relationships/hyperlink" Target="http://en.wikipedia.org/wiki/Bouvet_Island" TargetMode="External"/><Relationship Id="rId35" Type="http://schemas.openxmlformats.org/officeDocument/2006/relationships/hyperlink" Target="http://en.wikipedia.org/wiki/Botswana" TargetMode="External"/><Relationship Id="rId36" Type="http://schemas.openxmlformats.org/officeDocument/2006/relationships/hyperlink" Target="http://en.wikipedia.org/wiki/Belarus" TargetMode="External"/><Relationship Id="rId37" Type="http://schemas.openxmlformats.org/officeDocument/2006/relationships/hyperlink" Target="http://en.wikipedia.org/wiki/Belize" TargetMode="External"/><Relationship Id="rId38" Type="http://schemas.openxmlformats.org/officeDocument/2006/relationships/hyperlink" Target="http://en.wikipedia.org/wiki/Canada" TargetMode="External"/><Relationship Id="rId39" Type="http://schemas.openxmlformats.org/officeDocument/2006/relationships/hyperlink" Target="http://en.wikipedia.org/wiki/Cocos_(Keeling)_Islands" TargetMode="External"/><Relationship Id="rId130" Type="http://schemas.openxmlformats.org/officeDocument/2006/relationships/hyperlink" Target="http://en.wikipedia.org/wiki/Sri_Lanka" TargetMode="External"/><Relationship Id="rId131" Type="http://schemas.openxmlformats.org/officeDocument/2006/relationships/hyperlink" Target="http://en.wikipedia.org/wiki/Liberia" TargetMode="External"/><Relationship Id="rId132" Type="http://schemas.openxmlformats.org/officeDocument/2006/relationships/hyperlink" Target="http://en.wikipedia.org/wiki/Lesotho" TargetMode="External"/><Relationship Id="rId133" Type="http://schemas.openxmlformats.org/officeDocument/2006/relationships/hyperlink" Target="http://en.wikipedia.org/wiki/Lithuania" TargetMode="External"/><Relationship Id="rId220" Type="http://schemas.openxmlformats.org/officeDocument/2006/relationships/hyperlink" Target="http://en.wikipedia.org/wiki/Tokelau" TargetMode="External"/><Relationship Id="rId221" Type="http://schemas.openxmlformats.org/officeDocument/2006/relationships/hyperlink" Target="http://en.wikipedia.org/wiki/East_Timor" TargetMode="External"/><Relationship Id="rId222" Type="http://schemas.openxmlformats.org/officeDocument/2006/relationships/hyperlink" Target="http://en.wikipedia.org/wiki/Turkmenistan" TargetMode="External"/><Relationship Id="rId223" Type="http://schemas.openxmlformats.org/officeDocument/2006/relationships/hyperlink" Target="http://en.wikipedia.org/wiki/Tunisia" TargetMode="External"/><Relationship Id="rId224" Type="http://schemas.openxmlformats.org/officeDocument/2006/relationships/hyperlink" Target="http://en.wikipedia.org/wiki/Tonga" TargetMode="External"/><Relationship Id="rId225" Type="http://schemas.openxmlformats.org/officeDocument/2006/relationships/hyperlink" Target="http://en.wikipedia.org/wiki/Turkey" TargetMode="External"/><Relationship Id="rId226" Type="http://schemas.openxmlformats.org/officeDocument/2006/relationships/hyperlink" Target="http://en.wikipedia.org/wiki/Trinidad_and_Tobago" TargetMode="External"/><Relationship Id="rId227" Type="http://schemas.openxmlformats.org/officeDocument/2006/relationships/hyperlink" Target="http://en.wikipedia.org/wiki/Tuvalu" TargetMode="External"/><Relationship Id="rId228" Type="http://schemas.openxmlformats.org/officeDocument/2006/relationships/hyperlink" Target="http://en.wikipedia.org/wiki/Taiwan" TargetMode="External"/><Relationship Id="rId229" Type="http://schemas.openxmlformats.org/officeDocument/2006/relationships/hyperlink" Target="http://en.wikipedia.org/wiki/Tanzania" TargetMode="External"/><Relationship Id="rId134" Type="http://schemas.openxmlformats.org/officeDocument/2006/relationships/hyperlink" Target="http://en.wikipedia.org/wiki/Luxembourg" TargetMode="External"/><Relationship Id="rId135" Type="http://schemas.openxmlformats.org/officeDocument/2006/relationships/hyperlink" Target="http://en.wikipedia.org/wiki/Latvia" TargetMode="External"/><Relationship Id="rId136" Type="http://schemas.openxmlformats.org/officeDocument/2006/relationships/hyperlink" Target="http://en.wikipedia.org/wiki/Libya" TargetMode="External"/><Relationship Id="rId137" Type="http://schemas.openxmlformats.org/officeDocument/2006/relationships/hyperlink" Target="http://en.wikipedia.org/wiki/Morocco" TargetMode="External"/><Relationship Id="rId138" Type="http://schemas.openxmlformats.org/officeDocument/2006/relationships/hyperlink" Target="http://en.wikipedia.org/wiki/Monaco" TargetMode="External"/><Relationship Id="rId139" Type="http://schemas.openxmlformats.org/officeDocument/2006/relationships/hyperlink" Target="http://en.wikipedia.org/wiki/Moldova" TargetMode="External"/><Relationship Id="rId40" Type="http://schemas.openxmlformats.org/officeDocument/2006/relationships/hyperlink" Target="http://en.wikipedia.org/wiki/Democratic_Republic_of_the_Congo" TargetMode="External"/><Relationship Id="rId41" Type="http://schemas.openxmlformats.org/officeDocument/2006/relationships/hyperlink" Target="http://en.wikipedia.org/wiki/Central_African_Republic" TargetMode="External"/><Relationship Id="rId42" Type="http://schemas.openxmlformats.org/officeDocument/2006/relationships/hyperlink" Target="http://en.wikipedia.org/wiki/Republic_of_the_Congo" TargetMode="External"/><Relationship Id="rId43" Type="http://schemas.openxmlformats.org/officeDocument/2006/relationships/hyperlink" Target="http://en.wikipedia.org/wiki/Switzerland" TargetMode="External"/><Relationship Id="rId44" Type="http://schemas.openxmlformats.org/officeDocument/2006/relationships/hyperlink" Target="http://en.wikipedia.org/wiki/C%C3%B4te_d%27Ivoire" TargetMode="External"/><Relationship Id="rId45" Type="http://schemas.openxmlformats.org/officeDocument/2006/relationships/hyperlink" Target="http://en.wikipedia.org/wiki/Cook_Islands" TargetMode="External"/><Relationship Id="rId46" Type="http://schemas.openxmlformats.org/officeDocument/2006/relationships/hyperlink" Target="http://en.wikipedia.org/wiki/Chile" TargetMode="External"/><Relationship Id="rId47" Type="http://schemas.openxmlformats.org/officeDocument/2006/relationships/hyperlink" Target="http://en.wikipedia.org/wiki/Cameroon" TargetMode="External"/><Relationship Id="rId48" Type="http://schemas.openxmlformats.org/officeDocument/2006/relationships/hyperlink" Target="http://en.wikipedia.org/wiki/China" TargetMode="External"/><Relationship Id="rId49" Type="http://schemas.openxmlformats.org/officeDocument/2006/relationships/hyperlink" Target="http://en.wikipedia.org/wiki/Colombia" TargetMode="External"/><Relationship Id="rId140" Type="http://schemas.openxmlformats.org/officeDocument/2006/relationships/hyperlink" Target="http://en.wikipedia.org/wiki/Montenegro" TargetMode="External"/><Relationship Id="rId141" Type="http://schemas.openxmlformats.org/officeDocument/2006/relationships/hyperlink" Target="http://en.wikipedia.org/wiki/Collectivity_of_Saint_Martin" TargetMode="External"/><Relationship Id="rId142" Type="http://schemas.openxmlformats.org/officeDocument/2006/relationships/hyperlink" Target="http://en.wikipedia.org/wiki/Madagascar" TargetMode="External"/><Relationship Id="rId143" Type="http://schemas.openxmlformats.org/officeDocument/2006/relationships/hyperlink" Target="http://en.wikipedia.org/wiki/Marshall_Islands" TargetMode="External"/><Relationship Id="rId144" Type="http://schemas.openxmlformats.org/officeDocument/2006/relationships/hyperlink" Target="http://en.wikipedia.org/wiki/Republic_of_Macedonia" TargetMode="External"/><Relationship Id="rId145" Type="http://schemas.openxmlformats.org/officeDocument/2006/relationships/hyperlink" Target="http://en.wikipedia.org/wiki/Mali" TargetMode="External"/><Relationship Id="rId146" Type="http://schemas.openxmlformats.org/officeDocument/2006/relationships/hyperlink" Target="http://en.wikipedia.org/wiki/Myanmar" TargetMode="External"/><Relationship Id="rId147" Type="http://schemas.openxmlformats.org/officeDocument/2006/relationships/hyperlink" Target="http://en.wikipedia.org/wiki/Mongolia" TargetMode="External"/><Relationship Id="rId148" Type="http://schemas.openxmlformats.org/officeDocument/2006/relationships/hyperlink" Target="http://en.wikipedia.org/wiki/Macau" TargetMode="External"/><Relationship Id="rId149" Type="http://schemas.openxmlformats.org/officeDocument/2006/relationships/hyperlink" Target="http://en.wikipedia.org/wiki/Northern_Mariana_Islands" TargetMode="External"/><Relationship Id="rId230" Type="http://schemas.openxmlformats.org/officeDocument/2006/relationships/hyperlink" Target="http://en.wikipedia.org/wiki/Ukraine" TargetMode="External"/><Relationship Id="rId231" Type="http://schemas.openxmlformats.org/officeDocument/2006/relationships/hyperlink" Target="http://en.wikipedia.org/wiki/Uganda" TargetMode="External"/><Relationship Id="rId232" Type="http://schemas.openxmlformats.org/officeDocument/2006/relationships/hyperlink" Target="http://en.wikipedia.org/wiki/United_States_Minor_Outlying_Islands" TargetMode="External"/><Relationship Id="rId233" Type="http://schemas.openxmlformats.org/officeDocument/2006/relationships/hyperlink" Target="http://en.wikipedia.org/wiki/United_States" TargetMode="External"/><Relationship Id="rId234" Type="http://schemas.openxmlformats.org/officeDocument/2006/relationships/hyperlink" Target="http://en.wikipedia.org/wiki/Uruguay" TargetMode="External"/><Relationship Id="rId235" Type="http://schemas.openxmlformats.org/officeDocument/2006/relationships/hyperlink" Target="http://en.wikipedia.org/wiki/Uzbekistan" TargetMode="External"/><Relationship Id="rId236" Type="http://schemas.openxmlformats.org/officeDocument/2006/relationships/hyperlink" Target="http://en.wikipedia.org/wiki/Vatican_City" TargetMode="External"/><Relationship Id="rId237" Type="http://schemas.openxmlformats.org/officeDocument/2006/relationships/hyperlink" Target="http://en.wikipedia.org/wiki/Saint_Vincent_and_the_Grenadines" TargetMode="External"/><Relationship Id="rId238" Type="http://schemas.openxmlformats.org/officeDocument/2006/relationships/hyperlink" Target="http://en.wikipedia.org/wiki/Venezuela" TargetMode="External"/><Relationship Id="rId239" Type="http://schemas.openxmlformats.org/officeDocument/2006/relationships/hyperlink" Target="http://en.wikipedia.org/wiki/British_Virgin_Islands" TargetMode="External"/><Relationship Id="rId50" Type="http://schemas.openxmlformats.org/officeDocument/2006/relationships/hyperlink" Target="http://en.wikipedia.org/wiki/Costa_Rica" TargetMode="External"/><Relationship Id="rId51" Type="http://schemas.openxmlformats.org/officeDocument/2006/relationships/hyperlink" Target="http://en.wikipedia.org/wiki/Cuba" TargetMode="External"/><Relationship Id="rId52" Type="http://schemas.openxmlformats.org/officeDocument/2006/relationships/hyperlink" Target="http://en.wikipedia.org/wiki/Cabo_Verde" TargetMode="External"/><Relationship Id="rId53" Type="http://schemas.openxmlformats.org/officeDocument/2006/relationships/hyperlink" Target="http://en.wikipedia.org/wiki/Cura%C3%A7ao" TargetMode="External"/><Relationship Id="rId54" Type="http://schemas.openxmlformats.org/officeDocument/2006/relationships/hyperlink" Target="http://en.wikipedia.org/wiki/Christmas_Island" TargetMode="External"/><Relationship Id="rId55" Type="http://schemas.openxmlformats.org/officeDocument/2006/relationships/hyperlink" Target="http://en.wikipedia.org/wiki/Cyprus" TargetMode="External"/><Relationship Id="rId56" Type="http://schemas.openxmlformats.org/officeDocument/2006/relationships/hyperlink" Target="http://en.wikipedia.org/wiki/Czech_Republic" TargetMode="External"/><Relationship Id="rId57" Type="http://schemas.openxmlformats.org/officeDocument/2006/relationships/hyperlink" Target="http://en.wikipedia.org/wiki/Germany" TargetMode="External"/><Relationship Id="rId58" Type="http://schemas.openxmlformats.org/officeDocument/2006/relationships/hyperlink" Target="http://en.wikipedia.org/wiki/Djibouti" TargetMode="External"/><Relationship Id="rId59" Type="http://schemas.openxmlformats.org/officeDocument/2006/relationships/hyperlink" Target="http://en.wikipedia.org/wiki/Denmark" TargetMode="External"/><Relationship Id="rId150" Type="http://schemas.openxmlformats.org/officeDocument/2006/relationships/hyperlink" Target="http://en.wikipedia.org/wiki/Martinique" TargetMode="External"/><Relationship Id="rId151" Type="http://schemas.openxmlformats.org/officeDocument/2006/relationships/hyperlink" Target="http://en.wikipedia.org/wiki/Mauritania" TargetMode="External"/><Relationship Id="rId152" Type="http://schemas.openxmlformats.org/officeDocument/2006/relationships/hyperlink" Target="http://en.wikipedia.org/wiki/Montserrat" TargetMode="External"/><Relationship Id="rId153" Type="http://schemas.openxmlformats.org/officeDocument/2006/relationships/hyperlink" Target="http://en.wikipedia.org/wiki/Malta" TargetMode="External"/><Relationship Id="rId154" Type="http://schemas.openxmlformats.org/officeDocument/2006/relationships/hyperlink" Target="http://en.wikipedia.org/wiki/Mauritius" TargetMode="External"/><Relationship Id="rId155" Type="http://schemas.openxmlformats.org/officeDocument/2006/relationships/hyperlink" Target="http://en.wikipedia.org/wiki/Maldives" TargetMode="External"/><Relationship Id="rId156" Type="http://schemas.openxmlformats.org/officeDocument/2006/relationships/hyperlink" Target="http://en.wikipedia.org/wiki/Malawi" TargetMode="External"/><Relationship Id="rId157" Type="http://schemas.openxmlformats.org/officeDocument/2006/relationships/hyperlink" Target="http://en.wikipedia.org/wiki/Mexico" TargetMode="External"/><Relationship Id="rId158" Type="http://schemas.openxmlformats.org/officeDocument/2006/relationships/hyperlink" Target="http://en.wikipedia.org/wiki/Malaysia" TargetMode="External"/><Relationship Id="rId159" Type="http://schemas.openxmlformats.org/officeDocument/2006/relationships/hyperlink" Target="http://en.wikipedia.org/wiki/Mozambique" TargetMode="External"/><Relationship Id="rId240" Type="http://schemas.openxmlformats.org/officeDocument/2006/relationships/hyperlink" Target="http://en.wikipedia.org/wiki/United_States_Virgin_Islands" TargetMode="External"/><Relationship Id="rId241" Type="http://schemas.openxmlformats.org/officeDocument/2006/relationships/hyperlink" Target="http://en.wikipedia.org/wiki/Vietnam" TargetMode="External"/><Relationship Id="rId242" Type="http://schemas.openxmlformats.org/officeDocument/2006/relationships/hyperlink" Target="http://en.wikipedia.org/wiki/Vanuatu" TargetMode="External"/><Relationship Id="rId243" Type="http://schemas.openxmlformats.org/officeDocument/2006/relationships/hyperlink" Target="http://en.wikipedia.org/wiki/Wallis_and_Futuna" TargetMode="External"/><Relationship Id="rId244" Type="http://schemas.openxmlformats.org/officeDocument/2006/relationships/hyperlink" Target="http://en.wikipedia.org/wiki/Samoa" TargetMode="External"/><Relationship Id="rId245" Type="http://schemas.openxmlformats.org/officeDocument/2006/relationships/hyperlink" Target="http://en.wikipedia.org/wiki/Yemen" TargetMode="External"/><Relationship Id="rId246" Type="http://schemas.openxmlformats.org/officeDocument/2006/relationships/hyperlink" Target="http://en.wikipedia.org/wiki/Mayotte" TargetMode="External"/><Relationship Id="rId247" Type="http://schemas.openxmlformats.org/officeDocument/2006/relationships/hyperlink" Target="http://en.wikipedia.org/wiki/South_Africa" TargetMode="External"/><Relationship Id="rId248" Type="http://schemas.openxmlformats.org/officeDocument/2006/relationships/hyperlink" Target="http://en.wikipedia.org/wiki/Zambia" TargetMode="External"/><Relationship Id="rId249" Type="http://schemas.openxmlformats.org/officeDocument/2006/relationships/hyperlink" Target="http://en.wikipedia.org/wiki/Zimbabwe" TargetMode="External"/><Relationship Id="rId60" Type="http://schemas.openxmlformats.org/officeDocument/2006/relationships/hyperlink" Target="http://en.wikipedia.org/wiki/Dominica" TargetMode="External"/><Relationship Id="rId61" Type="http://schemas.openxmlformats.org/officeDocument/2006/relationships/hyperlink" Target="http://en.wikipedia.org/wiki/Dominican_Republic" TargetMode="External"/><Relationship Id="rId62" Type="http://schemas.openxmlformats.org/officeDocument/2006/relationships/hyperlink" Target="http://en.wikipedia.org/wiki/Algeria" TargetMode="External"/><Relationship Id="rId63" Type="http://schemas.openxmlformats.org/officeDocument/2006/relationships/hyperlink" Target="http://en.wikipedia.org/wiki/Ecuador" TargetMode="External"/><Relationship Id="rId64" Type="http://schemas.openxmlformats.org/officeDocument/2006/relationships/hyperlink" Target="http://en.wikipedia.org/wiki/Estonia" TargetMode="External"/><Relationship Id="rId65" Type="http://schemas.openxmlformats.org/officeDocument/2006/relationships/hyperlink" Target="http://en.wikipedia.org/wiki/Egypt" TargetMode="External"/><Relationship Id="rId66" Type="http://schemas.openxmlformats.org/officeDocument/2006/relationships/hyperlink" Target="http://en.wikipedia.org/wiki/Western_Sahara" TargetMode="External"/><Relationship Id="rId67" Type="http://schemas.openxmlformats.org/officeDocument/2006/relationships/hyperlink" Target="http://en.wikipedia.org/wiki/Eritrea" TargetMode="External"/><Relationship Id="rId68" Type="http://schemas.openxmlformats.org/officeDocument/2006/relationships/hyperlink" Target="http://en.wikipedia.org/wiki/Spain" TargetMode="External"/><Relationship Id="rId69" Type="http://schemas.openxmlformats.org/officeDocument/2006/relationships/hyperlink" Target="http://en.wikipedia.org/wiki/Ethiopia" TargetMode="External"/><Relationship Id="rId160" Type="http://schemas.openxmlformats.org/officeDocument/2006/relationships/hyperlink" Target="http://en.wikipedia.org/wiki/Namibia" TargetMode="External"/><Relationship Id="rId161" Type="http://schemas.openxmlformats.org/officeDocument/2006/relationships/hyperlink" Target="http://en.wikipedia.org/wiki/New_Caledonia" TargetMode="External"/><Relationship Id="rId162" Type="http://schemas.openxmlformats.org/officeDocument/2006/relationships/hyperlink" Target="http://en.wikipedia.org/wiki/Niger" TargetMode="External"/><Relationship Id="rId163" Type="http://schemas.openxmlformats.org/officeDocument/2006/relationships/hyperlink" Target="http://en.wikipedia.org/wiki/Norfolk_Island" TargetMode="External"/><Relationship Id="rId164" Type="http://schemas.openxmlformats.org/officeDocument/2006/relationships/hyperlink" Target="http://en.wikipedia.org/wiki/Nigeria" TargetMode="External"/><Relationship Id="rId165" Type="http://schemas.openxmlformats.org/officeDocument/2006/relationships/hyperlink" Target="http://en.wikipedia.org/wiki/Nicaragua" TargetMode="External"/><Relationship Id="rId166" Type="http://schemas.openxmlformats.org/officeDocument/2006/relationships/hyperlink" Target="http://en.wikipedia.org/wiki/Netherlands" TargetMode="External"/><Relationship Id="rId167" Type="http://schemas.openxmlformats.org/officeDocument/2006/relationships/hyperlink" Target="http://en.wikipedia.org/wiki/Norway" TargetMode="External"/><Relationship Id="rId168" Type="http://schemas.openxmlformats.org/officeDocument/2006/relationships/hyperlink" Target="http://en.wikipedia.org/wiki/Nepal" TargetMode="External"/><Relationship Id="rId169" Type="http://schemas.openxmlformats.org/officeDocument/2006/relationships/hyperlink" Target="http://en.wikipedia.org/wiki/Nauru" TargetMode="External"/><Relationship Id="rId250" Type="http://schemas.openxmlformats.org/officeDocument/2006/relationships/vmlDrawing" Target="../drawings/vmlDrawing3.vml"/><Relationship Id="rId251" Type="http://schemas.openxmlformats.org/officeDocument/2006/relationships/comments" Target="../comments3.xml"/><Relationship Id="rId100" Type="http://schemas.openxmlformats.org/officeDocument/2006/relationships/hyperlink" Target="http://en.wikipedia.org/wiki/Hungary" TargetMode="External"/><Relationship Id="rId101" Type="http://schemas.openxmlformats.org/officeDocument/2006/relationships/hyperlink" Target="http://en.wikipedia.org/wiki/Indonesia" TargetMode="External"/><Relationship Id="rId102" Type="http://schemas.openxmlformats.org/officeDocument/2006/relationships/hyperlink" Target="http://en.wikipedia.org/wiki/Republic_of_Ireland" TargetMode="External"/><Relationship Id="rId103" Type="http://schemas.openxmlformats.org/officeDocument/2006/relationships/hyperlink" Target="http://en.wikipedia.org/wiki/Israel" TargetMode="External"/><Relationship Id="rId104" Type="http://schemas.openxmlformats.org/officeDocument/2006/relationships/hyperlink" Target="http://en.wikipedia.org/wiki/Isle_of_Man" TargetMode="External"/><Relationship Id="rId105" Type="http://schemas.openxmlformats.org/officeDocument/2006/relationships/hyperlink" Target="http://en.wikipedia.org/wiki/Indi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pageSetUpPr fitToPage="1"/>
  </sheetPr>
  <dimension ref="A1:M78"/>
  <sheetViews>
    <sheetView showGridLines="0" tabSelected="1" topLeftCell="E1" zoomScale="90" zoomScaleNormal="90" zoomScalePageLayoutView="90" workbookViewId="0">
      <pane ySplit="6" topLeftCell="A19" activePane="bottomLeft" state="frozen"/>
      <selection pane="bottomLeft" activeCell="I19" sqref="I19:L19"/>
    </sheetView>
  </sheetViews>
  <sheetFormatPr baseColWidth="10" defaultColWidth="9.125" defaultRowHeight="15" x14ac:dyDescent="0"/>
  <cols>
    <col min="1" max="1" width="1" style="14" customWidth="1"/>
    <col min="2" max="2" width="29.625" style="14" customWidth="1"/>
    <col min="3" max="3" width="30.375" style="14" bestFit="1" customWidth="1"/>
    <col min="4" max="4" width="24.625" style="14" bestFit="1" customWidth="1"/>
    <col min="5" max="5" width="30.375" style="14" bestFit="1" customWidth="1"/>
    <col min="6" max="6" width="2.375" style="14" customWidth="1"/>
    <col min="7" max="7" width="33.375" style="14" bestFit="1" customWidth="1"/>
    <col min="8" max="8" width="16.875" style="14" customWidth="1"/>
    <col min="9" max="9" width="22" style="14" customWidth="1"/>
    <col min="10" max="10" width="22.375" style="14" customWidth="1"/>
    <col min="11" max="11" width="11.125" style="14" customWidth="1"/>
    <col min="12" max="12" width="11.375" style="14" customWidth="1"/>
    <col min="13" max="13" width="1" style="14" customWidth="1"/>
    <col min="14" max="16384" width="9.125" style="14"/>
  </cols>
  <sheetData>
    <row r="1" spans="1:12" ht="21">
      <c r="A1" s="13"/>
      <c r="B1" s="238" t="s">
        <v>0</v>
      </c>
      <c r="C1" s="239"/>
      <c r="D1" s="239"/>
      <c r="E1" s="239"/>
      <c r="F1" s="239"/>
      <c r="G1" s="239"/>
      <c r="H1" s="239"/>
      <c r="I1" s="239"/>
      <c r="J1" s="239"/>
      <c r="K1" s="239"/>
      <c r="L1" s="239"/>
    </row>
    <row r="2" spans="1:12" ht="31" thickBot="1">
      <c r="A2" s="13"/>
      <c r="B2" s="236" t="s">
        <v>27</v>
      </c>
      <c r="C2" s="237"/>
      <c r="D2" s="237"/>
      <c r="E2" s="237"/>
      <c r="F2" s="237"/>
      <c r="G2" s="237"/>
      <c r="H2" s="237"/>
      <c r="I2" s="237"/>
      <c r="J2" s="237"/>
      <c r="K2" s="237"/>
      <c r="L2" s="237"/>
    </row>
    <row r="3" spans="1:12" ht="16">
      <c r="A3" s="13"/>
      <c r="B3" s="246" t="s">
        <v>574</v>
      </c>
      <c r="C3" s="247"/>
      <c r="D3" s="247"/>
      <c r="E3" s="247"/>
      <c r="F3" s="247"/>
      <c r="G3" s="247"/>
      <c r="H3" s="247"/>
      <c r="I3" s="247"/>
      <c r="J3" s="247"/>
      <c r="K3" s="247"/>
      <c r="L3" s="247"/>
    </row>
    <row r="4" spans="1:12" ht="17" thickBot="1">
      <c r="A4" s="13"/>
      <c r="B4" s="244" t="s">
        <v>28</v>
      </c>
      <c r="C4" s="245"/>
      <c r="D4" s="245"/>
      <c r="E4" s="245"/>
      <c r="F4" s="245"/>
      <c r="G4" s="245"/>
      <c r="H4" s="245"/>
      <c r="I4" s="245"/>
      <c r="J4" s="245"/>
      <c r="K4" s="245"/>
      <c r="L4" s="76">
        <f ca="1">NOW()</f>
        <v>43543.78454537037</v>
      </c>
    </row>
    <row r="5" spans="1:12" ht="52.25" customHeight="1" thickBot="1">
      <c r="B5" s="240" t="str">
        <f>IF('Form Validation'!$D$3 = "OK", "FORM COMPLETE", VLOOKUP("ERROR", 'Form Validation'!$D$5:$G$12, 2, FALSE))</f>
        <v>REQUIRED - Payment Terms (Section 2)</v>
      </c>
      <c r="C5" s="241"/>
      <c r="D5" s="241"/>
      <c r="E5" s="241"/>
      <c r="F5" s="241"/>
      <c r="G5" s="241"/>
      <c r="H5" s="241"/>
      <c r="I5" s="241"/>
      <c r="J5" s="241"/>
      <c r="K5" s="241"/>
      <c r="L5" s="242"/>
    </row>
    <row r="6" spans="1:12" ht="22" thickBot="1">
      <c r="B6" s="243" t="str">
        <f>IF('Form Check Box'!H12="", "", "Please Send Completed Form and Documentation to: " &amp; 'Form Check Box'!$H$12)</f>
        <v>Please Send Completed Form and Documentation to: CG-SupplierAddTeam@jci.com</v>
      </c>
      <c r="C6" s="243"/>
      <c r="D6" s="243"/>
      <c r="E6" s="243"/>
      <c r="F6" s="243"/>
      <c r="G6" s="243"/>
      <c r="H6" s="243"/>
      <c r="I6" s="243"/>
      <c r="J6" s="243"/>
      <c r="K6" s="243"/>
      <c r="L6" s="243"/>
    </row>
    <row r="7" spans="1:12" ht="29" thickBot="1">
      <c r="B7" s="228" t="s">
        <v>44</v>
      </c>
      <c r="C7" s="229"/>
      <c r="D7" s="229"/>
      <c r="E7" s="230"/>
      <c r="F7" s="107"/>
      <c r="G7" s="263" t="s">
        <v>45</v>
      </c>
      <c r="H7" s="264"/>
      <c r="I7" s="264"/>
      <c r="J7" s="264"/>
      <c r="K7" s="264"/>
      <c r="L7" s="265"/>
    </row>
    <row r="8" spans="1:12" ht="19.5" customHeight="1">
      <c r="B8" s="15" t="s">
        <v>575</v>
      </c>
      <c r="C8" s="6" t="s">
        <v>1916</v>
      </c>
      <c r="D8" s="16" t="s">
        <v>29</v>
      </c>
      <c r="E8" s="61" t="s">
        <v>1916</v>
      </c>
      <c r="F8" s="107"/>
      <c r="G8" s="108" t="s">
        <v>20</v>
      </c>
      <c r="H8" s="109" t="s">
        <v>1</v>
      </c>
      <c r="I8" s="110" t="s">
        <v>55</v>
      </c>
      <c r="J8" s="303" t="s">
        <v>16</v>
      </c>
      <c r="K8" s="303"/>
      <c r="L8" s="304"/>
    </row>
    <row r="9" spans="1:12" ht="18">
      <c r="B9" s="60" t="s">
        <v>576</v>
      </c>
      <c r="C9" s="7" t="s">
        <v>31</v>
      </c>
      <c r="D9" s="17" t="s">
        <v>30</v>
      </c>
      <c r="E9" s="8" t="s">
        <v>1917</v>
      </c>
      <c r="F9" s="107"/>
      <c r="G9" s="104" t="s">
        <v>587</v>
      </c>
      <c r="H9" s="305" t="s">
        <v>1919</v>
      </c>
      <c r="I9" s="305"/>
      <c r="J9" s="305"/>
      <c r="K9" s="305"/>
      <c r="L9" s="306"/>
    </row>
    <row r="10" spans="1:12" ht="19" thickBot="1">
      <c r="B10" s="18" t="str">
        <f>IF($C$9 = "Branch Number", "Branch Number:", IF(OR($C$9="ADTi", $C$9="", $C$9="Select One"), "", "Department Number:"))</f>
        <v>Branch Number:</v>
      </c>
      <c r="C10" s="9" t="s">
        <v>1918</v>
      </c>
      <c r="D10" s="231"/>
      <c r="E10" s="232"/>
      <c r="F10" s="107"/>
      <c r="G10" s="319" t="s">
        <v>572</v>
      </c>
      <c r="H10" s="307" t="s">
        <v>60</v>
      </c>
      <c r="I10" s="307"/>
      <c r="J10" s="307"/>
      <c r="K10" s="307"/>
      <c r="L10" s="308"/>
    </row>
    <row r="11" spans="1:12" ht="22" thickBot="1">
      <c r="B11" s="233" t="s">
        <v>34</v>
      </c>
      <c r="C11" s="234"/>
      <c r="D11" s="234"/>
      <c r="E11" s="235"/>
      <c r="F11" s="107"/>
      <c r="G11" s="319"/>
      <c r="H11" s="307"/>
      <c r="I11" s="307"/>
      <c r="J11" s="307"/>
      <c r="K11" s="307"/>
      <c r="L11" s="308"/>
    </row>
    <row r="12" spans="1:12" ht="18">
      <c r="B12" s="19"/>
      <c r="C12" s="20"/>
      <c r="D12" s="21"/>
      <c r="E12" s="22"/>
      <c r="F12" s="107"/>
      <c r="G12" s="105" t="s">
        <v>56</v>
      </c>
      <c r="H12" s="305" t="s">
        <v>8</v>
      </c>
      <c r="I12" s="305"/>
      <c r="J12" s="305"/>
      <c r="K12" s="305"/>
      <c r="L12" s="306"/>
    </row>
    <row r="13" spans="1:12" ht="18">
      <c r="B13" s="23"/>
      <c r="C13" s="24"/>
      <c r="D13" s="25" t="s">
        <v>35</v>
      </c>
      <c r="E13" s="10">
        <v>41016</v>
      </c>
      <c r="F13" s="107"/>
      <c r="G13" s="309" t="s">
        <v>1914</v>
      </c>
      <c r="H13" s="310"/>
      <c r="I13" s="310"/>
      <c r="J13" s="310"/>
      <c r="K13" s="310"/>
      <c r="L13" s="311"/>
    </row>
    <row r="14" spans="1:12" ht="18">
      <c r="B14" s="23"/>
      <c r="C14" s="24"/>
      <c r="D14" s="26"/>
      <c r="E14" s="27"/>
      <c r="F14" s="107"/>
      <c r="G14" s="106" t="s">
        <v>573</v>
      </c>
      <c r="H14" s="312" t="s">
        <v>1920</v>
      </c>
      <c r="I14" s="312"/>
      <c r="J14" s="312"/>
      <c r="K14" s="312"/>
      <c r="L14" s="313"/>
    </row>
    <row r="15" spans="1:12" ht="18">
      <c r="B15" s="23"/>
      <c r="C15" s="24"/>
      <c r="D15" s="26"/>
      <c r="E15" s="27"/>
      <c r="F15" s="107"/>
      <c r="G15" s="105" t="s">
        <v>589</v>
      </c>
      <c r="H15" s="305" t="s">
        <v>1725</v>
      </c>
      <c r="I15" s="305"/>
      <c r="J15" s="305"/>
      <c r="K15" s="305"/>
      <c r="L15" s="306"/>
    </row>
    <row r="16" spans="1:12" ht="16">
      <c r="B16" s="23"/>
      <c r="C16" s="24"/>
      <c r="D16" s="26"/>
      <c r="E16" s="27"/>
      <c r="F16" s="107"/>
      <c r="G16" s="314" t="s">
        <v>57</v>
      </c>
      <c r="H16" s="315"/>
      <c r="I16" s="315"/>
      <c r="J16" s="315"/>
      <c r="K16" s="315"/>
      <c r="L16" s="316"/>
    </row>
    <row r="17" spans="1:12" ht="19" thickBot="1">
      <c r="B17" s="23"/>
      <c r="C17" s="24"/>
      <c r="D17" s="26"/>
      <c r="E17" s="27"/>
      <c r="F17" s="107"/>
      <c r="G17" s="266" t="s">
        <v>1826</v>
      </c>
      <c r="H17" s="267"/>
      <c r="I17" s="317"/>
      <c r="J17" s="317"/>
      <c r="K17" s="317"/>
      <c r="L17" s="318"/>
    </row>
    <row r="18" spans="1:12" ht="30" customHeight="1" thickBot="1">
      <c r="B18" s="28" t="s">
        <v>36</v>
      </c>
      <c r="C18" s="328"/>
      <c r="D18" s="328"/>
      <c r="E18" s="329"/>
      <c r="F18" s="107"/>
      <c r="G18" s="194" t="s">
        <v>1891</v>
      </c>
      <c r="H18" s="195"/>
      <c r="I18" s="322" t="s">
        <v>1892</v>
      </c>
      <c r="J18" s="322"/>
      <c r="K18" s="322"/>
      <c r="L18" s="323"/>
    </row>
    <row r="19" spans="1:12" ht="22" thickBot="1">
      <c r="B19" s="233" t="s">
        <v>945</v>
      </c>
      <c r="C19" s="268"/>
      <c r="D19" s="268"/>
      <c r="E19" s="269"/>
      <c r="F19" s="107"/>
      <c r="G19" s="266" t="s">
        <v>1280</v>
      </c>
      <c r="H19" s="267"/>
      <c r="I19" s="324">
        <v>1468217</v>
      </c>
      <c r="J19" s="324"/>
      <c r="K19" s="324"/>
      <c r="L19" s="325"/>
    </row>
    <row r="20" spans="1:12" ht="19" thickBot="1">
      <c r="B20" s="196"/>
      <c r="C20" s="197"/>
      <c r="D20" s="197"/>
      <c r="E20" s="198"/>
      <c r="F20" s="107"/>
      <c r="G20" s="188" t="s">
        <v>1817</v>
      </c>
      <c r="H20" s="189"/>
      <c r="I20" s="326" t="s">
        <v>914</v>
      </c>
      <c r="J20" s="326"/>
      <c r="K20" s="326"/>
      <c r="L20" s="327"/>
    </row>
    <row r="21" spans="1:12" ht="18.75" customHeight="1" thickBot="1">
      <c r="B21" s="199"/>
      <c r="C21" s="200"/>
      <c r="D21" s="200"/>
      <c r="E21" s="201"/>
      <c r="F21" s="117"/>
      <c r="G21" s="85"/>
    </row>
    <row r="22" spans="1:12" ht="29" thickBot="1">
      <c r="B22" s="54"/>
      <c r="C22" s="55"/>
      <c r="D22" s="55"/>
      <c r="E22" s="56"/>
      <c r="G22" s="248" t="s">
        <v>43</v>
      </c>
      <c r="H22" s="249"/>
      <c r="I22" s="249"/>
      <c r="J22" s="249"/>
      <c r="K22" s="250"/>
      <c r="L22" s="251"/>
    </row>
    <row r="23" spans="1:12" ht="18.75" customHeight="1">
      <c r="B23" s="57"/>
      <c r="C23" s="58"/>
      <c r="D23" s="58"/>
      <c r="E23" s="59" t="s">
        <v>957</v>
      </c>
      <c r="G23" s="252" t="s">
        <v>46</v>
      </c>
      <c r="H23" s="253"/>
      <c r="I23" s="254" t="s">
        <v>1921</v>
      </c>
      <c r="J23" s="254"/>
      <c r="K23" s="254"/>
      <c r="L23" s="255"/>
    </row>
    <row r="24" spans="1:12" ht="25.5" customHeight="1">
      <c r="B24" s="199"/>
      <c r="C24" s="200"/>
      <c r="D24" s="200"/>
      <c r="E24" s="201"/>
      <c r="G24" s="259" t="s">
        <v>571</v>
      </c>
      <c r="H24" s="260"/>
      <c r="I24" s="256" t="s">
        <v>1922</v>
      </c>
      <c r="J24" s="257"/>
      <c r="K24" s="257"/>
      <c r="L24" s="258"/>
    </row>
    <row r="25" spans="1:12" ht="18.75" customHeight="1">
      <c r="B25" s="199"/>
      <c r="C25" s="200"/>
      <c r="D25" s="200"/>
      <c r="E25" s="201"/>
      <c r="G25" s="261" t="s">
        <v>47</v>
      </c>
      <c r="H25" s="262"/>
      <c r="I25" s="256"/>
      <c r="J25" s="257"/>
      <c r="K25" s="257"/>
      <c r="L25" s="258"/>
    </row>
    <row r="26" spans="1:12" ht="18.75" customHeight="1">
      <c r="B26" s="199"/>
      <c r="C26" s="200"/>
      <c r="D26" s="200"/>
      <c r="E26" s="201"/>
      <c r="G26" s="168" t="s">
        <v>48</v>
      </c>
      <c r="H26" s="169"/>
      <c r="I26" s="11" t="s">
        <v>1923</v>
      </c>
      <c r="J26" s="11" t="s">
        <v>1924</v>
      </c>
      <c r="K26" s="31">
        <v>25313</v>
      </c>
      <c r="L26" s="12" t="s">
        <v>524</v>
      </c>
    </row>
    <row r="27" spans="1:12" ht="18.75" customHeight="1">
      <c r="B27" s="199"/>
      <c r="C27" s="200"/>
      <c r="D27" s="200"/>
      <c r="E27" s="201"/>
      <c r="G27" s="168" t="s">
        <v>49</v>
      </c>
      <c r="H27" s="170"/>
      <c r="I27" s="173" t="s">
        <v>1925</v>
      </c>
      <c r="J27" s="173"/>
      <c r="K27" s="173"/>
      <c r="L27" s="174"/>
    </row>
    <row r="28" spans="1:12" ht="18.75" customHeight="1">
      <c r="B28" s="199"/>
      <c r="C28" s="200"/>
      <c r="D28" s="200"/>
      <c r="E28" s="201"/>
      <c r="G28" s="168" t="s">
        <v>30</v>
      </c>
      <c r="H28" s="170"/>
      <c r="I28" s="175" t="s">
        <v>1926</v>
      </c>
      <c r="J28" s="175"/>
      <c r="K28" s="175"/>
      <c r="L28" s="176"/>
    </row>
    <row r="29" spans="1:12" ht="18.75" customHeight="1">
      <c r="B29" s="199"/>
      <c r="C29" s="200"/>
      <c r="D29" s="200"/>
      <c r="E29" s="201"/>
      <c r="G29" s="168" t="s">
        <v>50</v>
      </c>
      <c r="H29" s="170"/>
      <c r="I29" s="175" t="s">
        <v>1927</v>
      </c>
      <c r="J29" s="175"/>
      <c r="K29" s="175"/>
      <c r="L29" s="176"/>
    </row>
    <row r="30" spans="1:12" ht="18.75" customHeight="1">
      <c r="A30" s="103"/>
      <c r="B30" s="142"/>
      <c r="C30" s="143"/>
      <c r="D30" s="143"/>
      <c r="E30" s="144"/>
      <c r="G30" s="168" t="s">
        <v>22</v>
      </c>
      <c r="H30" s="170"/>
      <c r="I30" s="173" t="s">
        <v>1928</v>
      </c>
      <c r="J30" s="173"/>
      <c r="K30" s="173"/>
      <c r="L30" s="174"/>
    </row>
    <row r="31" spans="1:12" ht="18.75" customHeight="1">
      <c r="A31" s="103"/>
      <c r="B31" s="206"/>
      <c r="C31" s="207"/>
      <c r="D31" s="207"/>
      <c r="E31" s="208"/>
      <c r="G31" s="259" t="s">
        <v>51</v>
      </c>
      <c r="H31" s="260"/>
      <c r="I31" s="256" t="s">
        <v>1922</v>
      </c>
      <c r="J31" s="257"/>
      <c r="K31" s="257"/>
      <c r="L31" s="258"/>
    </row>
    <row r="32" spans="1:12" ht="18.75" customHeight="1">
      <c r="A32" s="103"/>
      <c r="B32" s="209"/>
      <c r="C32" s="210"/>
      <c r="D32" s="210"/>
      <c r="E32" s="211"/>
      <c r="G32" s="261"/>
      <c r="H32" s="262"/>
      <c r="I32" s="256"/>
      <c r="J32" s="257"/>
      <c r="K32" s="257"/>
      <c r="L32" s="258"/>
    </row>
    <row r="33" spans="2:13" ht="18.75" customHeight="1">
      <c r="B33" s="153"/>
      <c r="C33" s="154"/>
      <c r="D33" s="154"/>
      <c r="E33" s="155"/>
      <c r="G33" s="168" t="s">
        <v>48</v>
      </c>
      <c r="H33" s="169"/>
      <c r="I33" s="125" t="s">
        <v>1923</v>
      </c>
      <c r="J33" s="125" t="s">
        <v>1924</v>
      </c>
      <c r="K33" s="31">
        <v>25313</v>
      </c>
      <c r="L33" s="126" t="s">
        <v>524</v>
      </c>
    </row>
    <row r="34" spans="2:13" ht="18.75" customHeight="1">
      <c r="B34" s="153"/>
      <c r="C34" s="154"/>
      <c r="D34" s="154"/>
      <c r="E34" s="155"/>
      <c r="G34" s="168" t="s">
        <v>54</v>
      </c>
      <c r="H34" s="170"/>
      <c r="I34" s="173" t="s">
        <v>1929</v>
      </c>
      <c r="J34" s="173"/>
      <c r="K34" s="173"/>
      <c r="L34" s="174"/>
    </row>
    <row r="35" spans="2:13" ht="18.75" customHeight="1">
      <c r="B35" s="206"/>
      <c r="C35" s="207"/>
      <c r="D35" s="207"/>
      <c r="E35" s="208"/>
      <c r="G35" s="168" t="s">
        <v>53</v>
      </c>
      <c r="H35" s="170"/>
      <c r="I35" s="175" t="s">
        <v>1926</v>
      </c>
      <c r="J35" s="175"/>
      <c r="K35" s="175"/>
      <c r="L35" s="176"/>
    </row>
    <row r="36" spans="2:13" ht="18.75" customHeight="1">
      <c r="B36" s="206"/>
      <c r="C36" s="207"/>
      <c r="D36" s="207"/>
      <c r="E36" s="208"/>
      <c r="G36" s="168" t="s">
        <v>570</v>
      </c>
      <c r="H36" s="170"/>
      <c r="I36" s="175" t="s">
        <v>1927</v>
      </c>
      <c r="J36" s="175"/>
      <c r="K36" s="175"/>
      <c r="L36" s="176"/>
    </row>
    <row r="37" spans="2:13" ht="18.75" customHeight="1" thickBot="1">
      <c r="B37" s="206"/>
      <c r="C37" s="207"/>
      <c r="D37" s="207"/>
      <c r="E37" s="208"/>
      <c r="G37" s="171" t="s">
        <v>52</v>
      </c>
      <c r="H37" s="172"/>
      <c r="I37" s="202" t="s">
        <v>1930</v>
      </c>
      <c r="J37" s="202"/>
      <c r="K37" s="202"/>
      <c r="L37" s="203"/>
    </row>
    <row r="38" spans="2:13" ht="18.75" customHeight="1" thickBot="1">
      <c r="B38" s="206"/>
      <c r="C38" s="207"/>
      <c r="D38" s="207"/>
      <c r="E38" s="208"/>
    </row>
    <row r="39" spans="2:13" ht="18.75" customHeight="1" thickBot="1">
      <c r="B39" s="298"/>
      <c r="C39" s="299"/>
      <c r="D39" s="299"/>
      <c r="E39" s="300"/>
      <c r="G39" s="214" t="s">
        <v>61</v>
      </c>
      <c r="H39" s="215"/>
      <c r="I39" s="215"/>
      <c r="J39" s="215"/>
      <c r="K39" s="215"/>
      <c r="L39" s="216"/>
    </row>
    <row r="40" spans="2:13" ht="18.75" customHeight="1" thickBot="1">
      <c r="B40" s="301" t="s">
        <v>42</v>
      </c>
      <c r="C40" s="53" t="s">
        <v>943</v>
      </c>
      <c r="D40" s="320"/>
      <c r="E40" s="321"/>
      <c r="G40" s="223" t="s">
        <v>46</v>
      </c>
      <c r="H40" s="218"/>
      <c r="I40" s="217" t="s">
        <v>579</v>
      </c>
      <c r="J40" s="218"/>
      <c r="K40" s="218"/>
      <c r="L40" s="219"/>
    </row>
    <row r="41" spans="2:13" ht="18.75" customHeight="1" thickBot="1">
      <c r="B41" s="302"/>
      <c r="C41" s="49" t="s">
        <v>942</v>
      </c>
      <c r="D41" s="204"/>
      <c r="E41" s="205"/>
      <c r="G41" s="224" t="s">
        <v>35</v>
      </c>
      <c r="H41" s="225"/>
      <c r="I41" s="220"/>
      <c r="J41" s="221"/>
      <c r="K41" s="221"/>
      <c r="L41" s="222"/>
    </row>
    <row r="42" spans="2:13" ht="18.75" customHeight="1" thickBot="1">
      <c r="B42" s="50"/>
      <c r="C42" s="51"/>
      <c r="D42" s="52"/>
      <c r="E42" s="48"/>
      <c r="G42" s="124"/>
    </row>
    <row r="43" spans="2:13" ht="29" thickBot="1">
      <c r="B43" s="292" t="s">
        <v>958</v>
      </c>
      <c r="C43" s="293"/>
      <c r="D43" s="293"/>
      <c r="E43" s="294"/>
      <c r="F43" s="84"/>
      <c r="G43" s="263" t="s">
        <v>1842</v>
      </c>
      <c r="H43" s="264"/>
      <c r="I43" s="264"/>
      <c r="J43" s="264"/>
      <c r="K43" s="264"/>
      <c r="L43" s="265"/>
      <c r="M43" s="84"/>
    </row>
    <row r="44" spans="2:13" ht="19.5" customHeight="1">
      <c r="B44" s="136" t="s">
        <v>959</v>
      </c>
      <c r="C44" s="137"/>
      <c r="D44" s="282" t="s">
        <v>961</v>
      </c>
      <c r="E44" s="283"/>
      <c r="F44" s="84"/>
      <c r="G44" s="145" t="s">
        <v>1890</v>
      </c>
      <c r="H44" s="146"/>
      <c r="I44" s="146"/>
      <c r="J44" s="276" t="str">
        <f>IF(ISERROR(VLOOKUP($H$12,'Form Drop Down'!$H$4:$I$24,2,FALSE)),"", VLOOKUP($H$12, 'Form Drop Down'!$H$4:$I$24, 2, FALSE))</f>
        <v>90 NPR</v>
      </c>
      <c r="K44" s="276"/>
      <c r="L44" s="277"/>
      <c r="M44" s="84"/>
    </row>
    <row r="45" spans="2:13" ht="18">
      <c r="B45" s="138" t="s">
        <v>1893</v>
      </c>
      <c r="C45" s="139"/>
      <c r="D45" s="284"/>
      <c r="E45" s="285"/>
      <c r="F45" s="84"/>
      <c r="G45" s="147" t="s">
        <v>1889</v>
      </c>
      <c r="H45" s="148"/>
      <c r="I45" s="148"/>
      <c r="J45" s="278" t="str">
        <f>SUBSTITUTE(SUBSTITUTE($I$17, " - Standard Terms", ""), "Select One", "")</f>
        <v/>
      </c>
      <c r="K45" s="278"/>
      <c r="L45" s="279"/>
      <c r="M45" s="84"/>
    </row>
    <row r="46" spans="2:13" ht="18">
      <c r="B46" s="140"/>
      <c r="C46" s="141"/>
      <c r="D46" s="286"/>
      <c r="E46" s="287"/>
      <c r="F46" s="84"/>
      <c r="G46" s="147" t="s">
        <v>1848</v>
      </c>
      <c r="H46" s="148"/>
      <c r="I46" s="148"/>
      <c r="J46" s="280">
        <f>IF(ISBLANK($I$19), "", $I$19)</f>
        <v>1468217</v>
      </c>
      <c r="K46" s="280"/>
      <c r="L46" s="281"/>
      <c r="M46" s="84"/>
    </row>
    <row r="47" spans="2:13" ht="18">
      <c r="B47" s="134" t="s">
        <v>1274</v>
      </c>
      <c r="C47" s="135"/>
      <c r="D47" s="288" t="s">
        <v>1930</v>
      </c>
      <c r="E47" s="289"/>
      <c r="F47" s="84"/>
      <c r="G47" s="147" t="s">
        <v>1850</v>
      </c>
      <c r="H47" s="148"/>
      <c r="I47" s="148"/>
      <c r="J47" s="280" t="str">
        <f>IF(ISERROR(($J$46/365)*(VLOOKUP($J$44,'Form Drop Down'!$W$3:$Y$14,3,FALSE)-VLOOKUP($J$45,'Form Drop Down'!$W$3:$Y$14,3,FALSE))), "", ($J$46/365)*(VLOOKUP($J$44,'Form Drop Down'!$W$3:$Y$14,3,FALSE)-VLOOKUP($J$45,'Form Drop Down'!$W$3:$Y$14,3,FALSE)))</f>
        <v/>
      </c>
      <c r="K47" s="280"/>
      <c r="L47" s="281"/>
      <c r="M47" s="84"/>
    </row>
    <row r="48" spans="2:13" ht="17.25" customHeight="1">
      <c r="B48" s="134" t="s">
        <v>590</v>
      </c>
      <c r="C48" s="135"/>
      <c r="D48" s="290" t="s">
        <v>735</v>
      </c>
      <c r="E48" s="291"/>
      <c r="F48" s="84"/>
      <c r="G48" s="295" t="s">
        <v>1896</v>
      </c>
      <c r="H48" s="296"/>
      <c r="I48" s="296"/>
      <c r="J48" s="280"/>
      <c r="K48" s="280"/>
      <c r="L48" s="281"/>
      <c r="M48" s="84"/>
    </row>
    <row r="49" spans="1:13">
      <c r="B49" s="149" t="s">
        <v>910</v>
      </c>
      <c r="C49" s="150"/>
      <c r="D49" s="270"/>
      <c r="E49" s="271"/>
      <c r="F49" s="84"/>
      <c r="G49" s="297"/>
      <c r="H49" s="296"/>
      <c r="I49" s="296"/>
      <c r="J49" s="280"/>
      <c r="K49" s="280"/>
      <c r="L49" s="281"/>
      <c r="M49" s="84"/>
    </row>
    <row r="50" spans="1:13">
      <c r="B50" s="149"/>
      <c r="C50" s="150"/>
      <c r="D50" s="272"/>
      <c r="E50" s="273"/>
      <c r="F50" s="84"/>
      <c r="G50" s="297"/>
      <c r="H50" s="296"/>
      <c r="I50" s="296"/>
      <c r="J50" s="280"/>
      <c r="K50" s="280"/>
      <c r="L50" s="281"/>
      <c r="M50" s="84"/>
    </row>
    <row r="51" spans="1:13" ht="23.25" customHeight="1" thickBot="1">
      <c r="B51" s="151"/>
      <c r="C51" s="152"/>
      <c r="D51" s="274"/>
      <c r="E51" s="275"/>
      <c r="F51" s="84"/>
      <c r="G51" s="166" t="s">
        <v>1844</v>
      </c>
      <c r="H51" s="167"/>
      <c r="I51" s="167"/>
      <c r="J51" s="278"/>
      <c r="K51" s="278"/>
      <c r="L51" s="279"/>
      <c r="M51" s="84"/>
    </row>
    <row r="52" spans="1:13" ht="27" customHeight="1" thickBot="1">
      <c r="F52" s="84"/>
      <c r="G52" s="166"/>
      <c r="H52" s="167"/>
      <c r="I52" s="167"/>
      <c r="J52" s="278"/>
      <c r="K52" s="278"/>
      <c r="L52" s="279"/>
      <c r="M52" s="84"/>
    </row>
    <row r="53" spans="1:13" ht="18">
      <c r="B53" s="156" t="s">
        <v>577</v>
      </c>
      <c r="C53" s="157"/>
      <c r="D53" s="157"/>
      <c r="E53" s="158"/>
      <c r="F53" s="84"/>
      <c r="G53" s="131" t="s">
        <v>1843</v>
      </c>
      <c r="H53" s="132"/>
      <c r="I53" s="132"/>
      <c r="J53" s="132"/>
      <c r="K53" s="132"/>
      <c r="L53" s="133"/>
      <c r="M53" s="116"/>
    </row>
    <row r="54" spans="1:13" ht="14.25" customHeight="1" thickBot="1">
      <c r="B54" s="159"/>
      <c r="C54" s="160"/>
      <c r="D54" s="160"/>
      <c r="E54" s="161"/>
      <c r="F54" s="112"/>
      <c r="G54" s="333"/>
      <c r="H54" s="334"/>
      <c r="I54" s="334"/>
      <c r="J54" s="334"/>
      <c r="K54" s="334"/>
      <c r="L54" s="335"/>
      <c r="M54" s="84"/>
    </row>
    <row r="55" spans="1:13" ht="15" customHeight="1">
      <c r="B55" s="346" t="s">
        <v>15</v>
      </c>
      <c r="C55" s="212" t="s">
        <v>578</v>
      </c>
      <c r="D55" s="162" t="s">
        <v>579</v>
      </c>
      <c r="E55" s="163"/>
      <c r="F55" s="112"/>
      <c r="G55" s="333"/>
      <c r="H55" s="334"/>
      <c r="I55" s="334"/>
      <c r="J55" s="334"/>
      <c r="K55" s="334"/>
      <c r="L55" s="335"/>
      <c r="M55" s="84"/>
    </row>
    <row r="56" spans="1:13" ht="18">
      <c r="B56" s="347"/>
      <c r="C56" s="213"/>
      <c r="D56" s="164"/>
      <c r="E56" s="165"/>
      <c r="F56" s="113"/>
      <c r="G56" s="131" t="s">
        <v>1845</v>
      </c>
      <c r="H56" s="132"/>
      <c r="I56" s="132"/>
      <c r="J56" s="336"/>
      <c r="K56" s="336"/>
      <c r="L56" s="337"/>
      <c r="M56" s="84"/>
    </row>
    <row r="57" spans="1:13" ht="29.25" customHeight="1">
      <c r="A57" s="84"/>
      <c r="B57" s="226"/>
      <c r="C57" s="342"/>
      <c r="D57" s="127" t="s">
        <v>19</v>
      </c>
      <c r="E57" s="128"/>
      <c r="F57" s="113"/>
      <c r="G57" s="348" t="s">
        <v>1846</v>
      </c>
      <c r="H57" s="349"/>
      <c r="I57" s="349"/>
      <c r="J57" s="334"/>
      <c r="K57" s="334"/>
      <c r="L57" s="335"/>
      <c r="M57" s="84"/>
    </row>
    <row r="58" spans="1:13" ht="30.75" customHeight="1">
      <c r="A58" s="84"/>
      <c r="B58" s="227"/>
      <c r="C58" s="343"/>
      <c r="D58" s="129"/>
      <c r="E58" s="130"/>
      <c r="F58" s="114"/>
      <c r="G58" s="149" t="s">
        <v>1888</v>
      </c>
      <c r="H58" s="150"/>
      <c r="I58" s="150"/>
      <c r="J58" s="338"/>
      <c r="K58" s="338"/>
      <c r="L58" s="339"/>
      <c r="M58" s="84"/>
    </row>
    <row r="59" spans="1:13" ht="25.5" customHeight="1">
      <c r="A59" s="84"/>
      <c r="B59" s="226"/>
      <c r="C59" s="342"/>
      <c r="D59" s="127" t="s">
        <v>1277</v>
      </c>
      <c r="E59" s="128"/>
      <c r="F59" s="114"/>
      <c r="G59" s="192"/>
      <c r="H59" s="193"/>
      <c r="I59" s="193"/>
      <c r="J59" s="338"/>
      <c r="K59" s="338"/>
      <c r="L59" s="339"/>
      <c r="M59" s="84"/>
    </row>
    <row r="60" spans="1:13" ht="38.25" customHeight="1">
      <c r="A60" s="84"/>
      <c r="B60" s="227"/>
      <c r="C60" s="343"/>
      <c r="D60" s="129"/>
      <c r="E60" s="130"/>
      <c r="F60" s="114"/>
      <c r="G60" s="149" t="s">
        <v>1849</v>
      </c>
      <c r="H60" s="150"/>
      <c r="I60" s="150"/>
      <c r="J60" s="336"/>
      <c r="K60" s="336"/>
      <c r="L60" s="337"/>
      <c r="M60" s="84"/>
    </row>
    <row r="61" spans="1:13" ht="33" customHeight="1" thickBot="1">
      <c r="A61" s="84"/>
      <c r="B61" s="226"/>
      <c r="C61" s="342"/>
      <c r="D61" s="127" t="s">
        <v>14</v>
      </c>
      <c r="E61" s="128"/>
      <c r="F61" s="114"/>
      <c r="G61" s="190" t="s">
        <v>1847</v>
      </c>
      <c r="H61" s="191"/>
      <c r="I61" s="191"/>
      <c r="J61" s="340"/>
      <c r="K61" s="340"/>
      <c r="L61" s="341"/>
      <c r="M61" s="84"/>
    </row>
    <row r="62" spans="1:13" ht="19.25" customHeight="1">
      <c r="B62" s="227"/>
      <c r="C62" s="343"/>
      <c r="D62" s="129"/>
      <c r="E62" s="130"/>
      <c r="F62" s="114"/>
    </row>
    <row r="63" spans="1:13" ht="26.25" customHeight="1">
      <c r="B63" s="226"/>
      <c r="C63" s="342"/>
      <c r="D63" s="127" t="s">
        <v>946</v>
      </c>
      <c r="E63" s="128"/>
      <c r="F63" s="114"/>
    </row>
    <row r="64" spans="1:13" ht="19.25" customHeight="1" thickBot="1">
      <c r="B64" s="345"/>
      <c r="C64" s="344"/>
      <c r="D64" s="330"/>
      <c r="E64" s="331"/>
      <c r="F64" s="114"/>
    </row>
    <row r="65" spans="2:12" ht="17" thickBot="1">
      <c r="F65" s="114"/>
    </row>
    <row r="66" spans="2:12" ht="29" thickBot="1">
      <c r="B66" s="185" t="s">
        <v>1852</v>
      </c>
      <c r="C66" s="186"/>
      <c r="D66" s="186"/>
      <c r="E66" s="186"/>
      <c r="F66" s="186"/>
      <c r="G66" s="186"/>
      <c r="H66" s="186"/>
      <c r="I66" s="186"/>
      <c r="J66" s="186"/>
      <c r="K66" s="186"/>
      <c r="L66" s="187"/>
    </row>
    <row r="67" spans="2:12">
      <c r="B67" s="118"/>
      <c r="C67" s="119"/>
      <c r="D67" s="119"/>
      <c r="E67" s="119"/>
      <c r="F67" s="119"/>
      <c r="G67" s="119"/>
      <c r="H67" s="119"/>
      <c r="I67" s="119"/>
      <c r="J67" s="119"/>
      <c r="K67" s="119"/>
      <c r="L67" s="120"/>
    </row>
    <row r="68" spans="2:12" ht="20" customHeight="1" thickBot="1">
      <c r="B68" s="121"/>
      <c r="C68" s="122"/>
      <c r="D68" s="122"/>
      <c r="E68" s="122"/>
      <c r="F68" s="122"/>
      <c r="G68" s="122"/>
      <c r="H68" s="122"/>
      <c r="I68" s="122"/>
      <c r="J68" s="122"/>
      <c r="K68" s="122"/>
      <c r="L68" s="123"/>
    </row>
    <row r="69" spans="2:12" ht="20" customHeight="1" thickBot="1">
      <c r="G69" s="47"/>
      <c r="H69" s="47"/>
      <c r="I69" s="47"/>
      <c r="J69" s="47"/>
      <c r="K69" s="47"/>
      <c r="L69" s="47"/>
    </row>
    <row r="70" spans="2:12" ht="25.5" customHeight="1" thickBot="1">
      <c r="B70" s="180" t="s">
        <v>1853</v>
      </c>
      <c r="C70" s="181"/>
      <c r="D70" s="181"/>
      <c r="E70" s="181"/>
      <c r="F70" s="181"/>
      <c r="G70" s="181"/>
      <c r="H70" s="181"/>
      <c r="I70" s="181"/>
      <c r="J70" s="181"/>
      <c r="K70" s="181"/>
      <c r="L70" s="182"/>
    </row>
    <row r="71" spans="2:12" ht="29.25" customHeight="1" thickBot="1">
      <c r="B71" s="357" t="s">
        <v>58</v>
      </c>
      <c r="C71" s="358"/>
      <c r="D71" s="358"/>
      <c r="E71" s="358"/>
      <c r="F71" s="358"/>
      <c r="G71" s="358"/>
      <c r="H71" s="358"/>
      <c r="I71" s="358"/>
      <c r="J71" s="358"/>
      <c r="K71" s="358"/>
      <c r="L71" s="359"/>
    </row>
    <row r="72" spans="2:12" ht="18">
      <c r="B72" s="29" t="s">
        <v>575</v>
      </c>
      <c r="C72" s="352"/>
      <c r="D72" s="360"/>
      <c r="E72" s="360"/>
      <c r="F72" s="361"/>
      <c r="G72" s="183" t="s">
        <v>17</v>
      </c>
      <c r="H72" s="184"/>
      <c r="I72" s="352"/>
      <c r="J72" s="353"/>
      <c r="K72" s="353"/>
      <c r="L72" s="354"/>
    </row>
    <row r="73" spans="2:12" ht="19" thickBot="1">
      <c r="B73" s="18" t="s">
        <v>580</v>
      </c>
      <c r="C73" s="177"/>
      <c r="D73" s="178"/>
      <c r="E73" s="178"/>
      <c r="F73" s="179"/>
      <c r="G73" s="350" t="s">
        <v>59</v>
      </c>
      <c r="H73" s="351"/>
      <c r="I73" s="177"/>
      <c r="J73" s="355"/>
      <c r="K73" s="355"/>
      <c r="L73" s="356"/>
    </row>
    <row r="74" spans="2:12" ht="20" customHeight="1"/>
    <row r="75" spans="2:12" ht="20" customHeight="1">
      <c r="B75" s="332" t="s">
        <v>1915</v>
      </c>
      <c r="C75" s="332"/>
      <c r="D75" s="332" t="s">
        <v>1266</v>
      </c>
      <c r="E75" s="332"/>
      <c r="F75" s="332"/>
      <c r="G75" s="332"/>
      <c r="H75" s="332"/>
      <c r="I75" s="332"/>
      <c r="J75" s="115"/>
      <c r="L75" s="30" t="s">
        <v>62</v>
      </c>
    </row>
    <row r="77" spans="2:12" ht="23.25" customHeight="1">
      <c r="F77" s="111"/>
    </row>
    <row r="78" spans="2:12" ht="27" customHeight="1"/>
  </sheetData>
  <sheetProtection algorithmName="SHA-512" hashValue="LBDtYFid9u1mWDqNClAsD18nGT+c4Y3vVhCdcVj+dhO+YlN0e0a3/QACo5GNdVxAC4hwBgV5cApIAi1FMTHZ0w==" saltValue="mA/d0+tD5hx80K7/EdU0DQ==" spinCount="100000" sheet="1" objects="1" scenarios="1" selectLockedCells="1"/>
  <mergeCells count="146">
    <mergeCell ref="D63:E64"/>
    <mergeCell ref="D75:I75"/>
    <mergeCell ref="B75:C75"/>
    <mergeCell ref="G54:L55"/>
    <mergeCell ref="J56:L56"/>
    <mergeCell ref="J57:L57"/>
    <mergeCell ref="J58:L59"/>
    <mergeCell ref="J60:L60"/>
    <mergeCell ref="J61:L61"/>
    <mergeCell ref="C61:C62"/>
    <mergeCell ref="C63:C64"/>
    <mergeCell ref="B63:B64"/>
    <mergeCell ref="C59:C60"/>
    <mergeCell ref="B59:B60"/>
    <mergeCell ref="C57:C58"/>
    <mergeCell ref="B57:B58"/>
    <mergeCell ref="B55:B56"/>
    <mergeCell ref="G56:I56"/>
    <mergeCell ref="G57:I57"/>
    <mergeCell ref="G73:H73"/>
    <mergeCell ref="I72:L72"/>
    <mergeCell ref="I73:L73"/>
    <mergeCell ref="B71:L71"/>
    <mergeCell ref="C72:F72"/>
    <mergeCell ref="B39:E39"/>
    <mergeCell ref="B40:B41"/>
    <mergeCell ref="J8:L8"/>
    <mergeCell ref="H9:L9"/>
    <mergeCell ref="H12:L12"/>
    <mergeCell ref="H10:L11"/>
    <mergeCell ref="G13:L13"/>
    <mergeCell ref="H14:L14"/>
    <mergeCell ref="H15:L15"/>
    <mergeCell ref="G16:L16"/>
    <mergeCell ref="I17:L17"/>
    <mergeCell ref="G17:H17"/>
    <mergeCell ref="G10:G11"/>
    <mergeCell ref="D40:E40"/>
    <mergeCell ref="B34:E34"/>
    <mergeCell ref="I18:L18"/>
    <mergeCell ref="I19:L19"/>
    <mergeCell ref="I20:L20"/>
    <mergeCell ref="B35:E35"/>
    <mergeCell ref="B36:E36"/>
    <mergeCell ref="B37:E37"/>
    <mergeCell ref="B38:E38"/>
    <mergeCell ref="C18:E18"/>
    <mergeCell ref="G29:H29"/>
    <mergeCell ref="D49:E51"/>
    <mergeCell ref="G43:L43"/>
    <mergeCell ref="J44:L44"/>
    <mergeCell ref="J45:L45"/>
    <mergeCell ref="J46:L46"/>
    <mergeCell ref="J47:L47"/>
    <mergeCell ref="J51:L52"/>
    <mergeCell ref="J48:L50"/>
    <mergeCell ref="D44:E44"/>
    <mergeCell ref="D45:E46"/>
    <mergeCell ref="D47:E47"/>
    <mergeCell ref="D48:E48"/>
    <mergeCell ref="B43:E43"/>
    <mergeCell ref="G46:I46"/>
    <mergeCell ref="G48:I50"/>
    <mergeCell ref="I29:L29"/>
    <mergeCell ref="G30:H30"/>
    <mergeCell ref="I30:L30"/>
    <mergeCell ref="G31:H31"/>
    <mergeCell ref="I31:L31"/>
    <mergeCell ref="G32:H32"/>
    <mergeCell ref="I32:L32"/>
    <mergeCell ref="B19:E19"/>
    <mergeCell ref="B25:E25"/>
    <mergeCell ref="B26:E26"/>
    <mergeCell ref="B27:E27"/>
    <mergeCell ref="B7:E7"/>
    <mergeCell ref="D10:E10"/>
    <mergeCell ref="B11:E11"/>
    <mergeCell ref="G28:H28"/>
    <mergeCell ref="I28:L28"/>
    <mergeCell ref="B2:L2"/>
    <mergeCell ref="B1:L1"/>
    <mergeCell ref="B5:L5"/>
    <mergeCell ref="B6:L6"/>
    <mergeCell ref="B4:K4"/>
    <mergeCell ref="B3:L3"/>
    <mergeCell ref="G22:L22"/>
    <mergeCell ref="G23:H23"/>
    <mergeCell ref="I23:L23"/>
    <mergeCell ref="I24:L24"/>
    <mergeCell ref="I25:L25"/>
    <mergeCell ref="G24:H24"/>
    <mergeCell ref="G25:H25"/>
    <mergeCell ref="G26:H26"/>
    <mergeCell ref="G27:H27"/>
    <mergeCell ref="I27:L27"/>
    <mergeCell ref="G7:L7"/>
    <mergeCell ref="B28:E28"/>
    <mergeCell ref="G19:H19"/>
    <mergeCell ref="C73:F73"/>
    <mergeCell ref="B70:L70"/>
    <mergeCell ref="G72:H72"/>
    <mergeCell ref="B66:L66"/>
    <mergeCell ref="G20:H20"/>
    <mergeCell ref="G61:I61"/>
    <mergeCell ref="G58:I59"/>
    <mergeCell ref="G18:H18"/>
    <mergeCell ref="B20:E20"/>
    <mergeCell ref="B21:E21"/>
    <mergeCell ref="B24:E24"/>
    <mergeCell ref="I36:L36"/>
    <mergeCell ref="I37:L37"/>
    <mergeCell ref="D41:E41"/>
    <mergeCell ref="B31:E32"/>
    <mergeCell ref="C55:C56"/>
    <mergeCell ref="G39:L39"/>
    <mergeCell ref="I40:L40"/>
    <mergeCell ref="I41:L41"/>
    <mergeCell ref="G40:H40"/>
    <mergeCell ref="G41:H41"/>
    <mergeCell ref="B61:B62"/>
    <mergeCell ref="B29:E29"/>
    <mergeCell ref="B47:C47"/>
    <mergeCell ref="D61:E62"/>
    <mergeCell ref="G53:L53"/>
    <mergeCell ref="B48:C48"/>
    <mergeCell ref="B44:C44"/>
    <mergeCell ref="B45:C46"/>
    <mergeCell ref="B30:E30"/>
    <mergeCell ref="G44:I44"/>
    <mergeCell ref="G45:I45"/>
    <mergeCell ref="B49:C51"/>
    <mergeCell ref="B33:E33"/>
    <mergeCell ref="G60:I60"/>
    <mergeCell ref="B53:E54"/>
    <mergeCell ref="D55:E56"/>
    <mergeCell ref="D57:E58"/>
    <mergeCell ref="D59:E60"/>
    <mergeCell ref="G47:I47"/>
    <mergeCell ref="G51:I52"/>
    <mergeCell ref="G33:H33"/>
    <mergeCell ref="G34:H34"/>
    <mergeCell ref="G37:H37"/>
    <mergeCell ref="I34:L34"/>
    <mergeCell ref="G35:H35"/>
    <mergeCell ref="I35:L35"/>
    <mergeCell ref="G36:H36"/>
  </mergeCells>
  <conditionalFormatting sqref="B7:E7">
    <cfRule type="expression" dxfId="151" priority="81" stopIfTrue="1">
      <formula>_SEC01="ERROR"</formula>
    </cfRule>
  </conditionalFormatting>
  <conditionalFormatting sqref="G7">
    <cfRule type="expression" dxfId="150" priority="80" stopIfTrue="1">
      <formula>_SEC02="ERROR"</formula>
    </cfRule>
  </conditionalFormatting>
  <conditionalFormatting sqref="G22:L22">
    <cfRule type="expression" dxfId="149" priority="79" stopIfTrue="1">
      <formula>_SEC03="ERROR"</formula>
    </cfRule>
  </conditionalFormatting>
  <conditionalFormatting sqref="B43">
    <cfRule type="expression" dxfId="148" priority="78" stopIfTrue="1">
      <formula>_SEC04="ERROR"</formula>
    </cfRule>
  </conditionalFormatting>
  <conditionalFormatting sqref="B53">
    <cfRule type="expression" dxfId="147" priority="77" stopIfTrue="1">
      <formula>_SEC05="ERROR"</formula>
    </cfRule>
  </conditionalFormatting>
  <conditionalFormatting sqref="B66:L66">
    <cfRule type="expression" dxfId="146" priority="76" stopIfTrue="1">
      <formula>_SEC06="ERROR"</formula>
    </cfRule>
  </conditionalFormatting>
  <conditionalFormatting sqref="B70:L71">
    <cfRule type="expression" dxfId="145" priority="75" stopIfTrue="1">
      <formula>_SEC07="ERROR"</formula>
    </cfRule>
  </conditionalFormatting>
  <conditionalFormatting sqref="B5:L5">
    <cfRule type="expression" dxfId="144" priority="74" stopIfTrue="1">
      <formula>_FRM01 = "ERROR"</formula>
    </cfRule>
  </conditionalFormatting>
  <conditionalFormatting sqref="B8">
    <cfRule type="expression" dxfId="143" priority="73" stopIfTrue="1">
      <formula>_SEC01_01 = "ERROR"</formula>
    </cfRule>
  </conditionalFormatting>
  <conditionalFormatting sqref="D8">
    <cfRule type="expression" dxfId="142" priority="72" stopIfTrue="1">
      <formula>_SEC01_02 = "ERROR"</formula>
    </cfRule>
  </conditionalFormatting>
  <conditionalFormatting sqref="B9">
    <cfRule type="expression" dxfId="141" priority="71" stopIfTrue="1">
      <formula>_SEC01_03 = "ERROR"</formula>
    </cfRule>
  </conditionalFormatting>
  <conditionalFormatting sqref="D9">
    <cfRule type="expression" dxfId="140" priority="70" stopIfTrue="1">
      <formula>_SEC01_04="ERROR"</formula>
    </cfRule>
  </conditionalFormatting>
  <conditionalFormatting sqref="B10">
    <cfRule type="expression" dxfId="139" priority="69" stopIfTrue="1">
      <formula>_SEC01_05 = "ERROR"</formula>
    </cfRule>
  </conditionalFormatting>
  <conditionalFormatting sqref="B11:E11">
    <cfRule type="expression" dxfId="138" priority="68" stopIfTrue="1">
      <formula>_SEC01_06="ERROR"</formula>
    </cfRule>
  </conditionalFormatting>
  <conditionalFormatting sqref="D13:E13">
    <cfRule type="expression" dxfId="137" priority="64" stopIfTrue="1">
      <formula>AND(_CB01_02 = FALSE, _CB01_03 = FALSE,_CB01_04 = FALSE,_CB01_05 = FALSE,_CB01_06 = FALSE)</formula>
    </cfRule>
  </conditionalFormatting>
  <conditionalFormatting sqref="B18">
    <cfRule type="expression" dxfId="136" priority="63" stopIfTrue="1">
      <formula>_SEC01_08="ERROR"</formula>
    </cfRule>
    <cfRule type="expression" dxfId="135" priority="66" stopIfTrue="1">
      <formula>_CB01_06=FALSE</formula>
    </cfRule>
  </conditionalFormatting>
  <conditionalFormatting sqref="C18:E18">
    <cfRule type="expression" dxfId="134" priority="65" stopIfTrue="1">
      <formula>_CB01_06=FALSE</formula>
    </cfRule>
  </conditionalFormatting>
  <conditionalFormatting sqref="D13">
    <cfRule type="expression" dxfId="133" priority="67" stopIfTrue="1">
      <formula>_SEC01_07="ERROR"</formula>
    </cfRule>
  </conditionalFormatting>
  <conditionalFormatting sqref="B19:E19">
    <cfRule type="expression" dxfId="132" priority="62" stopIfTrue="1">
      <formula>_SEC01_09="ERROR"</formula>
    </cfRule>
  </conditionalFormatting>
  <conditionalFormatting sqref="B20:E20">
    <cfRule type="expression" dxfId="131" priority="61" stopIfTrue="1">
      <formula>_SEC01_10="ERROR"</formula>
    </cfRule>
  </conditionalFormatting>
  <conditionalFormatting sqref="B21:E21">
    <cfRule type="expression" dxfId="130" priority="60" stopIfTrue="1">
      <formula>_SEC01_11="ERROR"</formula>
    </cfRule>
  </conditionalFormatting>
  <conditionalFormatting sqref="E23">
    <cfRule type="expression" dxfId="129" priority="102" stopIfTrue="1">
      <formula>OR(_CB05_01=TRUE, _CB05_03=TRUE)</formula>
    </cfRule>
  </conditionalFormatting>
  <conditionalFormatting sqref="B22:E23">
    <cfRule type="expression" dxfId="128" priority="58" stopIfTrue="1">
      <formula>_SEC01_12="ERROR"</formula>
    </cfRule>
  </conditionalFormatting>
  <conditionalFormatting sqref="G8">
    <cfRule type="expression" dxfId="127" priority="55" stopIfTrue="1">
      <formula>_SEC02_01="ERROR"</formula>
    </cfRule>
  </conditionalFormatting>
  <conditionalFormatting sqref="I8">
    <cfRule type="expression" dxfId="126" priority="54" stopIfTrue="1">
      <formula>_SEC02_02="ERROR"</formula>
    </cfRule>
  </conditionalFormatting>
  <conditionalFormatting sqref="G9">
    <cfRule type="expression" dxfId="125" priority="53" stopIfTrue="1">
      <formula>_SEC02_03="ERROR"</formula>
    </cfRule>
  </conditionalFormatting>
  <conditionalFormatting sqref="G10">
    <cfRule type="expression" dxfId="124" priority="50" stopIfTrue="1">
      <formula>_SEC02_05="ERROR"</formula>
    </cfRule>
  </conditionalFormatting>
  <conditionalFormatting sqref="G12">
    <cfRule type="expression" dxfId="123" priority="49" stopIfTrue="1">
      <formula>_SEC02_06="ERROR"</formula>
    </cfRule>
  </conditionalFormatting>
  <conditionalFormatting sqref="G14">
    <cfRule type="expression" dxfId="122" priority="48" stopIfTrue="1">
      <formula>_SEC02_07="ERROR"</formula>
    </cfRule>
  </conditionalFormatting>
  <conditionalFormatting sqref="G15">
    <cfRule type="expression" dxfId="121" priority="45" stopIfTrue="1">
      <formula>_SEC02_09="ERROR"</formula>
    </cfRule>
  </conditionalFormatting>
  <conditionalFormatting sqref="H10">
    <cfRule type="expression" dxfId="120" priority="56" stopIfTrue="1">
      <formula>_CB07_01=FALSE</formula>
    </cfRule>
  </conditionalFormatting>
  <conditionalFormatting sqref="G23:H23">
    <cfRule type="expression" dxfId="119" priority="43" stopIfTrue="1">
      <formula>_SEC03_01="ERROR"</formula>
    </cfRule>
  </conditionalFormatting>
  <conditionalFormatting sqref="G24:H25">
    <cfRule type="expression" dxfId="118" priority="42" stopIfTrue="1">
      <formula>_SEC03_02="ERROR"</formula>
    </cfRule>
  </conditionalFormatting>
  <conditionalFormatting sqref="G26:H26">
    <cfRule type="expression" dxfId="117" priority="41" stopIfTrue="1">
      <formula>OR(_SEC03_03="ERROR",_SEC03_04="ERROR",_SEC03_05="ERROR",_SEC03_06="ERROR")</formula>
    </cfRule>
  </conditionalFormatting>
  <conditionalFormatting sqref="G31:H32">
    <cfRule type="expression" dxfId="116" priority="40" stopIfTrue="1">
      <formula>_SEC03_11="ERROR"</formula>
    </cfRule>
  </conditionalFormatting>
  <conditionalFormatting sqref="G33:H33">
    <cfRule type="expression" dxfId="115" priority="39" stopIfTrue="1">
      <formula>OR(_SEC03_12="ERROR", _SEC03_13="ERROR", _SEC03_14="ERROR", _SEC03_15="ERROR")</formula>
    </cfRule>
  </conditionalFormatting>
  <conditionalFormatting sqref="B44">
    <cfRule type="expression" dxfId="114" priority="38" stopIfTrue="1">
      <formula>_SEC04_01="ERROR"</formula>
    </cfRule>
  </conditionalFormatting>
  <conditionalFormatting sqref="B49:C51">
    <cfRule type="expression" dxfId="113" priority="36" stopIfTrue="1">
      <formula>_SEC04_03="ERROR"</formula>
    </cfRule>
  </conditionalFormatting>
  <conditionalFormatting sqref="B57">
    <cfRule type="expression" dxfId="112" priority="35" stopIfTrue="1">
      <formula>_SEC05_01="ERROR"</formula>
    </cfRule>
  </conditionalFormatting>
  <conditionalFormatting sqref="C57">
    <cfRule type="expression" dxfId="111" priority="34" stopIfTrue="1">
      <formula>_SEC05_02="ERROR"</formula>
    </cfRule>
  </conditionalFormatting>
  <conditionalFormatting sqref="B59">
    <cfRule type="expression" dxfId="110" priority="33" stopIfTrue="1">
      <formula>_SEC05_03="ERROR"</formula>
    </cfRule>
  </conditionalFormatting>
  <conditionalFormatting sqref="C59">
    <cfRule type="expression" dxfId="109" priority="32" stopIfTrue="1">
      <formula>_SEC05_04="ERROR"</formula>
    </cfRule>
  </conditionalFormatting>
  <conditionalFormatting sqref="B61">
    <cfRule type="expression" dxfId="108" priority="31" stopIfTrue="1">
      <formula>_SEC05_05="ERROR"</formula>
    </cfRule>
  </conditionalFormatting>
  <conditionalFormatting sqref="C61">
    <cfRule type="expression" dxfId="107" priority="30" stopIfTrue="1">
      <formula>_SEC05_06="ERROR"</formula>
    </cfRule>
  </conditionalFormatting>
  <conditionalFormatting sqref="B63">
    <cfRule type="expression" dxfId="106" priority="29" stopIfTrue="1">
      <formula>_SEC05_07="ERROR"</formula>
    </cfRule>
  </conditionalFormatting>
  <conditionalFormatting sqref="C63">
    <cfRule type="expression" dxfId="105" priority="28" stopIfTrue="1">
      <formula>_SEC05_08="ERROR"</formula>
    </cfRule>
  </conditionalFormatting>
  <conditionalFormatting sqref="G39">
    <cfRule type="expression" dxfId="104" priority="27" stopIfTrue="1">
      <formula>_SEC05_09="ERROR"</formula>
    </cfRule>
  </conditionalFormatting>
  <conditionalFormatting sqref="G41">
    <cfRule type="expression" dxfId="103" priority="22" stopIfTrue="1">
      <formula>_CB18_01=FALSE</formula>
    </cfRule>
    <cfRule type="expression" dxfId="102" priority="25" stopIfTrue="1">
      <formula>_SEC05_11="ERROR"</formula>
    </cfRule>
  </conditionalFormatting>
  <conditionalFormatting sqref="I40:L40">
    <cfRule type="expression" dxfId="101" priority="23" stopIfTrue="1">
      <formula>_CB18_01=FALSE</formula>
    </cfRule>
  </conditionalFormatting>
  <conditionalFormatting sqref="I41">
    <cfRule type="expression" dxfId="100" priority="21" stopIfTrue="1">
      <formula>_CB18_01=FALSE</formula>
    </cfRule>
  </conditionalFormatting>
  <conditionalFormatting sqref="B72">
    <cfRule type="expression" dxfId="99" priority="20" stopIfTrue="1">
      <formula>_SEC07_01="ERROR"</formula>
    </cfRule>
  </conditionalFormatting>
  <conditionalFormatting sqref="B73">
    <cfRule type="expression" dxfId="98" priority="19" stopIfTrue="1">
      <formula>_SEC07_02="ERROR"</formula>
    </cfRule>
  </conditionalFormatting>
  <conditionalFormatting sqref="G72:H72">
    <cfRule type="expression" dxfId="97" priority="18" stopIfTrue="1">
      <formula>_SEC07_03="ERROR"</formula>
    </cfRule>
  </conditionalFormatting>
  <conditionalFormatting sqref="G73:H73">
    <cfRule type="expression" dxfId="96" priority="17" stopIfTrue="1">
      <formula>_SEC07_04="ERROR"</formula>
    </cfRule>
  </conditionalFormatting>
  <conditionalFormatting sqref="G17">
    <cfRule type="expression" dxfId="95" priority="16" stopIfTrue="1">
      <formula>_SEC02_10="ERROR"</formula>
    </cfRule>
  </conditionalFormatting>
  <conditionalFormatting sqref="B48">
    <cfRule type="expression" dxfId="94" priority="15" stopIfTrue="1">
      <formula>_SEC04_02="ERROR"</formula>
    </cfRule>
  </conditionalFormatting>
  <conditionalFormatting sqref="B47:C47">
    <cfRule type="expression" dxfId="93" priority="14">
      <formula>_SEC04_04="ERROR"</formula>
    </cfRule>
  </conditionalFormatting>
  <conditionalFormatting sqref="G18">
    <cfRule type="expression" dxfId="92" priority="10">
      <formula>_SEC02_11a = "ERROR"</formula>
    </cfRule>
  </conditionalFormatting>
  <conditionalFormatting sqref="I18">
    <cfRule type="expression" dxfId="91" priority="9">
      <formula>_CB19_02 = TRUE</formula>
    </cfRule>
  </conditionalFormatting>
  <conditionalFormatting sqref="G40:H40">
    <cfRule type="expression" dxfId="90" priority="24" stopIfTrue="1">
      <formula>_CB18_01=FALSE</formula>
    </cfRule>
    <cfRule type="expression" dxfId="89" priority="26" stopIfTrue="1">
      <formula>_SEC05_10="ERROR"</formula>
    </cfRule>
  </conditionalFormatting>
  <conditionalFormatting sqref="G43">
    <cfRule type="expression" dxfId="88" priority="104" stopIfTrue="1">
      <formula>_SEC06a="ERROR"</formula>
    </cfRule>
  </conditionalFormatting>
  <conditionalFormatting sqref="B45:C46">
    <cfRule type="expression" dxfId="87" priority="2">
      <formula>AND($D$44="Check", $D$45="")</formula>
    </cfRule>
    <cfRule type="expression" dxfId="86" priority="3">
      <formula>OR($D$44="Select One", $D$44="Electronic Funds Transfer (EFT)")</formula>
    </cfRule>
  </conditionalFormatting>
  <conditionalFormatting sqref="B31:E32">
    <cfRule type="expression" dxfId="85" priority="1">
      <formula>_SEC01_13="ERROR"</formula>
    </cfRule>
  </conditionalFormatting>
  <conditionalFormatting sqref="G43:L61">
    <cfRule type="expression" dxfId="84" priority="113">
      <formula>OR($H$12="Select One", $I$17="Select One")</formula>
    </cfRule>
    <cfRule type="expression" dxfId="83" priority="114">
      <formula>$J$44=$J$45</formula>
    </cfRule>
  </conditionalFormatting>
  <dataValidations count="9">
    <dataValidation type="list" showInputMessage="1" showErrorMessage="1" sqref="C9">
      <formula1>_DD01</formula1>
    </dataValidation>
    <dataValidation type="list" allowBlank="1" showInputMessage="1" showErrorMessage="1" sqref="H8">
      <formula1>_DD02</formula1>
    </dataValidation>
    <dataValidation type="list" allowBlank="1" showInputMessage="1" showErrorMessage="1" sqref="J8">
      <formula1>_DD03</formula1>
    </dataValidation>
    <dataValidation type="list" allowBlank="1" showInputMessage="1" showErrorMessage="1" sqref="H12">
      <formula1>_DD04</formula1>
    </dataValidation>
    <dataValidation type="list" allowBlank="1" showInputMessage="1" showErrorMessage="1" sqref="D48">
      <formula1>_DD09</formula1>
    </dataValidation>
    <dataValidation type="list" allowBlank="1" showInputMessage="1" showErrorMessage="1" sqref="D44">
      <formula1>_DD06</formula1>
    </dataValidation>
    <dataValidation type="list" allowBlank="1" showInputMessage="1" showErrorMessage="1" sqref="L26 L33">
      <formula1>_DD08</formula1>
    </dataValidation>
    <dataValidation type="list" allowBlank="1" showInputMessage="1" showErrorMessage="1" sqref="I17">
      <formula1>_DD10</formula1>
    </dataValidation>
    <dataValidation type="whole" allowBlank="1" showInputMessage="1" showErrorMessage="1" sqref="I19">
      <formula1>1</formula1>
      <formula2>9999999999999</formula2>
    </dataValidation>
  </dataValidations>
  <hyperlinks>
    <hyperlink ref="G13:J13" r:id="rId1" display="See &quot;Supplier Type &amp; DD&quot; Sheet or refer to BOS Policy &quot;Global Procurement Policy 13-13.100.BEHQ&quot; for supplier type definitions."/>
    <hyperlink ref="G16:J16" r:id="rId2" display="Click on this link to access the &quot;Commodity Code Web Tool&quot;"/>
  </hyperlinks>
  <printOptions horizontalCentered="1"/>
  <pageMargins left="0.45" right="0.45" top="0.5" bottom="0.5" header="0" footer="0"/>
  <pageSetup scale="43" orientation="portrait"/>
  <drawing r:id="rId3"/>
  <legacyDrawing r:id="rId4"/>
  <mc:AlternateContent xmlns:mc="http://schemas.openxmlformats.org/markup-compatibility/2006">
    <mc:Choice Requires="x14">
      <controls>
        <mc:AlternateContent xmlns:mc="http://schemas.openxmlformats.org/markup-compatibility/2006">
          <mc:Choice Requires="x14">
            <control shapeId="2097" r:id="rId5" name="Check Box 49">
              <controlPr locked="0" defaultSize="0" autoFill="0" autoLine="0" autoPict="0">
                <anchor moveWithCells="1">
                  <from>
                    <xdr:col>3</xdr:col>
                    <xdr:colOff>63500</xdr:colOff>
                    <xdr:row>39</xdr:row>
                    <xdr:rowOff>12700</xdr:rowOff>
                  </from>
                  <to>
                    <xdr:col>3</xdr:col>
                    <xdr:colOff>254000</xdr:colOff>
                    <xdr:row>40</xdr:row>
                    <xdr:rowOff>0</xdr:rowOff>
                  </to>
                </anchor>
              </controlPr>
            </control>
          </mc:Choice>
          <mc:Fallback/>
        </mc:AlternateContent>
        <mc:AlternateContent xmlns:mc="http://schemas.openxmlformats.org/markup-compatibility/2006">
          <mc:Choice Requires="x14">
            <control shapeId="2098" r:id="rId6" name="Check Box 50">
              <controlPr locked="0" defaultSize="0" autoFill="0" autoLine="0" autoPict="0">
                <anchor moveWithCells="1">
                  <from>
                    <xdr:col>3</xdr:col>
                    <xdr:colOff>63500</xdr:colOff>
                    <xdr:row>40</xdr:row>
                    <xdr:rowOff>0</xdr:rowOff>
                  </from>
                  <to>
                    <xdr:col>3</xdr:col>
                    <xdr:colOff>1143000</xdr:colOff>
                    <xdr:row>40</xdr:row>
                    <xdr:rowOff>228600</xdr:rowOff>
                  </to>
                </anchor>
              </controlPr>
            </control>
          </mc:Choice>
          <mc:Fallback/>
        </mc:AlternateContent>
        <mc:AlternateContent xmlns:mc="http://schemas.openxmlformats.org/markup-compatibility/2006">
          <mc:Choice Requires="x14">
            <control shapeId="2099" r:id="rId7" name="Check Box 51">
              <controlPr locked="0" defaultSize="0" autoFill="0" autoLine="0" autoPict="0">
                <anchor moveWithCells="1">
                  <from>
                    <xdr:col>3</xdr:col>
                    <xdr:colOff>1181100</xdr:colOff>
                    <xdr:row>40</xdr:row>
                    <xdr:rowOff>0</xdr:rowOff>
                  </from>
                  <to>
                    <xdr:col>4</xdr:col>
                    <xdr:colOff>635000</xdr:colOff>
                    <xdr:row>40</xdr:row>
                    <xdr:rowOff>228600</xdr:rowOff>
                  </to>
                </anchor>
              </controlPr>
            </control>
          </mc:Choice>
          <mc:Fallback/>
        </mc:AlternateContent>
        <mc:AlternateContent xmlns:mc="http://schemas.openxmlformats.org/markup-compatibility/2006">
          <mc:Choice Requires="x14">
            <control shapeId="2100" r:id="rId8" name="Check Box 52">
              <controlPr locked="0" defaultSize="0" autoFill="0" autoLine="0" autoPict="0">
                <anchor moveWithCells="1">
                  <from>
                    <xdr:col>4</xdr:col>
                    <xdr:colOff>660400</xdr:colOff>
                    <xdr:row>40</xdr:row>
                    <xdr:rowOff>0</xdr:rowOff>
                  </from>
                  <to>
                    <xdr:col>4</xdr:col>
                    <xdr:colOff>1752600</xdr:colOff>
                    <xdr:row>40</xdr:row>
                    <xdr:rowOff>228600</xdr:rowOff>
                  </to>
                </anchor>
              </controlPr>
            </control>
          </mc:Choice>
          <mc:Fallback/>
        </mc:AlternateContent>
        <mc:AlternateContent xmlns:mc="http://schemas.openxmlformats.org/markup-compatibility/2006">
          <mc:Choice Requires="x14">
            <control shapeId="2143" r:id="rId9" name="Check Box 95">
              <controlPr locked="0" defaultSize="0" autoFill="0" autoLine="0" autoPict="0">
                <anchor moveWithCells="1">
                  <from>
                    <xdr:col>2</xdr:col>
                    <xdr:colOff>101600</xdr:colOff>
                    <xdr:row>56</xdr:row>
                    <xdr:rowOff>88900</xdr:rowOff>
                  </from>
                  <to>
                    <xdr:col>2</xdr:col>
                    <xdr:colOff>635000</xdr:colOff>
                    <xdr:row>56</xdr:row>
                    <xdr:rowOff>330200</xdr:rowOff>
                  </to>
                </anchor>
              </controlPr>
            </control>
          </mc:Choice>
          <mc:Fallback/>
        </mc:AlternateContent>
        <mc:AlternateContent xmlns:mc="http://schemas.openxmlformats.org/markup-compatibility/2006">
          <mc:Choice Requires="x14">
            <control shapeId="2144" r:id="rId10" name="Check Box 96">
              <controlPr locked="0" defaultSize="0" autoFill="0" autoLine="0" autoPict="0">
                <anchor moveWithCells="1">
                  <from>
                    <xdr:col>2</xdr:col>
                    <xdr:colOff>101600</xdr:colOff>
                    <xdr:row>56</xdr:row>
                    <xdr:rowOff>279400</xdr:rowOff>
                  </from>
                  <to>
                    <xdr:col>2</xdr:col>
                    <xdr:colOff>635000</xdr:colOff>
                    <xdr:row>57</xdr:row>
                    <xdr:rowOff>139700</xdr:rowOff>
                  </to>
                </anchor>
              </controlPr>
            </control>
          </mc:Choice>
          <mc:Fallback/>
        </mc:AlternateContent>
        <mc:AlternateContent xmlns:mc="http://schemas.openxmlformats.org/markup-compatibility/2006">
          <mc:Choice Requires="x14">
            <control shapeId="2145" r:id="rId11" name="Check Box 97">
              <controlPr locked="0" defaultSize="0" autoFill="0" autoLine="0" autoPict="0">
                <anchor moveWithCells="1">
                  <from>
                    <xdr:col>1</xdr:col>
                    <xdr:colOff>101600</xdr:colOff>
                    <xdr:row>58</xdr:row>
                    <xdr:rowOff>88900</xdr:rowOff>
                  </from>
                  <to>
                    <xdr:col>1</xdr:col>
                    <xdr:colOff>622300</xdr:colOff>
                    <xdr:row>58</xdr:row>
                    <xdr:rowOff>317500</xdr:rowOff>
                  </to>
                </anchor>
              </controlPr>
            </control>
          </mc:Choice>
          <mc:Fallback/>
        </mc:AlternateContent>
        <mc:AlternateContent xmlns:mc="http://schemas.openxmlformats.org/markup-compatibility/2006">
          <mc:Choice Requires="x14">
            <control shapeId="2146" r:id="rId12" name="Check Box 98">
              <controlPr locked="0" defaultSize="0" autoFill="0" autoLine="0" autoPict="0">
                <anchor moveWithCells="1">
                  <from>
                    <xdr:col>1</xdr:col>
                    <xdr:colOff>101600</xdr:colOff>
                    <xdr:row>58</xdr:row>
                    <xdr:rowOff>279400</xdr:rowOff>
                  </from>
                  <to>
                    <xdr:col>1</xdr:col>
                    <xdr:colOff>622300</xdr:colOff>
                    <xdr:row>59</xdr:row>
                    <xdr:rowOff>177800</xdr:rowOff>
                  </to>
                </anchor>
              </controlPr>
            </control>
          </mc:Choice>
          <mc:Fallback/>
        </mc:AlternateContent>
        <mc:AlternateContent xmlns:mc="http://schemas.openxmlformats.org/markup-compatibility/2006">
          <mc:Choice Requires="x14">
            <control shapeId="2147" r:id="rId13" name="Check Box 99">
              <controlPr locked="0" defaultSize="0" autoFill="0" autoLine="0" autoPict="0">
                <anchor moveWithCells="1">
                  <from>
                    <xdr:col>2</xdr:col>
                    <xdr:colOff>101600</xdr:colOff>
                    <xdr:row>58</xdr:row>
                    <xdr:rowOff>88900</xdr:rowOff>
                  </from>
                  <to>
                    <xdr:col>2</xdr:col>
                    <xdr:colOff>622300</xdr:colOff>
                    <xdr:row>58</xdr:row>
                    <xdr:rowOff>317500</xdr:rowOff>
                  </to>
                </anchor>
              </controlPr>
            </control>
          </mc:Choice>
          <mc:Fallback/>
        </mc:AlternateContent>
        <mc:AlternateContent xmlns:mc="http://schemas.openxmlformats.org/markup-compatibility/2006">
          <mc:Choice Requires="x14">
            <control shapeId="2148" r:id="rId14" name="Check Box 100">
              <controlPr locked="0" defaultSize="0" autoFill="0" autoLine="0" autoPict="0">
                <anchor moveWithCells="1">
                  <from>
                    <xdr:col>2</xdr:col>
                    <xdr:colOff>101600</xdr:colOff>
                    <xdr:row>58</xdr:row>
                    <xdr:rowOff>279400</xdr:rowOff>
                  </from>
                  <to>
                    <xdr:col>2</xdr:col>
                    <xdr:colOff>622300</xdr:colOff>
                    <xdr:row>59</xdr:row>
                    <xdr:rowOff>177800</xdr:rowOff>
                  </to>
                </anchor>
              </controlPr>
            </control>
          </mc:Choice>
          <mc:Fallback/>
        </mc:AlternateContent>
        <mc:AlternateContent xmlns:mc="http://schemas.openxmlformats.org/markup-compatibility/2006">
          <mc:Choice Requires="x14">
            <control shapeId="2149" r:id="rId15" name="Check Box 101">
              <controlPr locked="0" defaultSize="0" autoFill="0" autoLine="0" autoPict="0">
                <anchor moveWithCells="1">
                  <from>
                    <xdr:col>1</xdr:col>
                    <xdr:colOff>101600</xdr:colOff>
                    <xdr:row>60</xdr:row>
                    <xdr:rowOff>88900</xdr:rowOff>
                  </from>
                  <to>
                    <xdr:col>1</xdr:col>
                    <xdr:colOff>635000</xdr:colOff>
                    <xdr:row>60</xdr:row>
                    <xdr:rowOff>266700</xdr:rowOff>
                  </to>
                </anchor>
              </controlPr>
            </control>
          </mc:Choice>
          <mc:Fallback/>
        </mc:AlternateContent>
        <mc:AlternateContent xmlns:mc="http://schemas.openxmlformats.org/markup-compatibility/2006">
          <mc:Choice Requires="x14">
            <control shapeId="2150" r:id="rId16" name="Check Box 102">
              <controlPr locked="0" defaultSize="0" autoFill="0" autoLine="0" autoPict="0">
                <anchor moveWithCells="1">
                  <from>
                    <xdr:col>1</xdr:col>
                    <xdr:colOff>101600</xdr:colOff>
                    <xdr:row>60</xdr:row>
                    <xdr:rowOff>279400</xdr:rowOff>
                  </from>
                  <to>
                    <xdr:col>1</xdr:col>
                    <xdr:colOff>635000</xdr:colOff>
                    <xdr:row>61</xdr:row>
                    <xdr:rowOff>114300</xdr:rowOff>
                  </to>
                </anchor>
              </controlPr>
            </control>
          </mc:Choice>
          <mc:Fallback/>
        </mc:AlternateContent>
        <mc:AlternateContent xmlns:mc="http://schemas.openxmlformats.org/markup-compatibility/2006">
          <mc:Choice Requires="x14">
            <control shapeId="2151" r:id="rId17" name="Check Box 103">
              <controlPr locked="0" defaultSize="0" autoFill="0" autoLine="0" autoPict="0">
                <anchor moveWithCells="1">
                  <from>
                    <xdr:col>2</xdr:col>
                    <xdr:colOff>101600</xdr:colOff>
                    <xdr:row>60</xdr:row>
                    <xdr:rowOff>88900</xdr:rowOff>
                  </from>
                  <to>
                    <xdr:col>2</xdr:col>
                    <xdr:colOff>635000</xdr:colOff>
                    <xdr:row>60</xdr:row>
                    <xdr:rowOff>266700</xdr:rowOff>
                  </to>
                </anchor>
              </controlPr>
            </control>
          </mc:Choice>
          <mc:Fallback/>
        </mc:AlternateContent>
        <mc:AlternateContent xmlns:mc="http://schemas.openxmlformats.org/markup-compatibility/2006">
          <mc:Choice Requires="x14">
            <control shapeId="2152" r:id="rId18" name="Check Box 104">
              <controlPr locked="0" defaultSize="0" autoFill="0" autoLine="0" autoPict="0">
                <anchor moveWithCells="1">
                  <from>
                    <xdr:col>2</xdr:col>
                    <xdr:colOff>101600</xdr:colOff>
                    <xdr:row>60</xdr:row>
                    <xdr:rowOff>279400</xdr:rowOff>
                  </from>
                  <to>
                    <xdr:col>2</xdr:col>
                    <xdr:colOff>635000</xdr:colOff>
                    <xdr:row>61</xdr:row>
                    <xdr:rowOff>114300</xdr:rowOff>
                  </to>
                </anchor>
              </controlPr>
            </control>
          </mc:Choice>
          <mc:Fallback/>
        </mc:AlternateContent>
        <mc:AlternateContent xmlns:mc="http://schemas.openxmlformats.org/markup-compatibility/2006">
          <mc:Choice Requires="x14">
            <control shapeId="2153" r:id="rId19" name="Check Box 105">
              <controlPr locked="0" defaultSize="0" autoFill="0" autoLine="0" autoPict="0">
                <anchor moveWithCells="1">
                  <from>
                    <xdr:col>1</xdr:col>
                    <xdr:colOff>101600</xdr:colOff>
                    <xdr:row>62</xdr:row>
                    <xdr:rowOff>63500</xdr:rowOff>
                  </from>
                  <to>
                    <xdr:col>1</xdr:col>
                    <xdr:colOff>635000</xdr:colOff>
                    <xdr:row>62</xdr:row>
                    <xdr:rowOff>228600</xdr:rowOff>
                  </to>
                </anchor>
              </controlPr>
            </control>
          </mc:Choice>
          <mc:Fallback/>
        </mc:AlternateContent>
        <mc:AlternateContent xmlns:mc="http://schemas.openxmlformats.org/markup-compatibility/2006">
          <mc:Choice Requires="x14">
            <control shapeId="2154" r:id="rId20" name="Check Box 106">
              <controlPr locked="0" defaultSize="0" autoFill="0" autoLine="0" autoPict="0">
                <anchor moveWithCells="1">
                  <from>
                    <xdr:col>1</xdr:col>
                    <xdr:colOff>101600</xdr:colOff>
                    <xdr:row>62</xdr:row>
                    <xdr:rowOff>215900</xdr:rowOff>
                  </from>
                  <to>
                    <xdr:col>1</xdr:col>
                    <xdr:colOff>635000</xdr:colOff>
                    <xdr:row>63</xdr:row>
                    <xdr:rowOff>63500</xdr:rowOff>
                  </to>
                </anchor>
              </controlPr>
            </control>
          </mc:Choice>
          <mc:Fallback/>
        </mc:AlternateContent>
        <mc:AlternateContent xmlns:mc="http://schemas.openxmlformats.org/markup-compatibility/2006">
          <mc:Choice Requires="x14">
            <control shapeId="2155" r:id="rId21" name="Check Box 107">
              <controlPr locked="0" defaultSize="0" autoFill="0" autoLine="0" autoPict="0">
                <anchor moveWithCells="1">
                  <from>
                    <xdr:col>2</xdr:col>
                    <xdr:colOff>101600</xdr:colOff>
                    <xdr:row>62</xdr:row>
                    <xdr:rowOff>63500</xdr:rowOff>
                  </from>
                  <to>
                    <xdr:col>2</xdr:col>
                    <xdr:colOff>635000</xdr:colOff>
                    <xdr:row>62</xdr:row>
                    <xdr:rowOff>228600</xdr:rowOff>
                  </to>
                </anchor>
              </controlPr>
            </control>
          </mc:Choice>
          <mc:Fallback/>
        </mc:AlternateContent>
        <mc:AlternateContent xmlns:mc="http://schemas.openxmlformats.org/markup-compatibility/2006">
          <mc:Choice Requires="x14">
            <control shapeId="2156" r:id="rId22" name="Check Box 108">
              <controlPr locked="0" defaultSize="0" autoFill="0" autoLine="0" autoPict="0">
                <anchor moveWithCells="1">
                  <from>
                    <xdr:col>2</xdr:col>
                    <xdr:colOff>101600</xdr:colOff>
                    <xdr:row>62</xdr:row>
                    <xdr:rowOff>215900</xdr:rowOff>
                  </from>
                  <to>
                    <xdr:col>2</xdr:col>
                    <xdr:colOff>635000</xdr:colOff>
                    <xdr:row>63</xdr:row>
                    <xdr:rowOff>63500</xdr:rowOff>
                  </to>
                </anchor>
              </controlPr>
            </control>
          </mc:Choice>
          <mc:Fallback/>
        </mc:AlternateContent>
        <mc:AlternateContent xmlns:mc="http://schemas.openxmlformats.org/markup-compatibility/2006">
          <mc:Choice Requires="x14">
            <control shapeId="2159" r:id="rId23" name="Check Box 111">
              <controlPr locked="0" defaultSize="0" autoFill="0" autoLine="0" autoPict="0">
                <anchor moveWithCells="1">
                  <from>
                    <xdr:col>1</xdr:col>
                    <xdr:colOff>101600</xdr:colOff>
                    <xdr:row>56</xdr:row>
                    <xdr:rowOff>88900</xdr:rowOff>
                  </from>
                  <to>
                    <xdr:col>1</xdr:col>
                    <xdr:colOff>635000</xdr:colOff>
                    <xdr:row>56</xdr:row>
                    <xdr:rowOff>330200</xdr:rowOff>
                  </to>
                </anchor>
              </controlPr>
            </control>
          </mc:Choice>
          <mc:Fallback/>
        </mc:AlternateContent>
        <mc:AlternateContent xmlns:mc="http://schemas.openxmlformats.org/markup-compatibility/2006">
          <mc:Choice Requires="x14">
            <control shapeId="2160" r:id="rId24" name="Check Box 112">
              <controlPr locked="0" defaultSize="0" autoFill="0" autoLine="0" autoPict="0">
                <anchor moveWithCells="1">
                  <from>
                    <xdr:col>1</xdr:col>
                    <xdr:colOff>101600</xdr:colOff>
                    <xdr:row>56</xdr:row>
                    <xdr:rowOff>279400</xdr:rowOff>
                  </from>
                  <to>
                    <xdr:col>1</xdr:col>
                    <xdr:colOff>635000</xdr:colOff>
                    <xdr:row>57</xdr:row>
                    <xdr:rowOff>139700</xdr:rowOff>
                  </to>
                </anchor>
              </controlPr>
            </control>
          </mc:Choice>
          <mc:Fallback/>
        </mc:AlternateContent>
        <mc:AlternateContent xmlns:mc="http://schemas.openxmlformats.org/markup-compatibility/2006">
          <mc:Choice Requires="x14">
            <control shapeId="2163" r:id="rId25" name="Check Box 115">
              <controlPr locked="0" defaultSize="0" autoFill="0" autoLine="0" autoPict="0">
                <anchor moveWithCells="1">
                  <from>
                    <xdr:col>8</xdr:col>
                    <xdr:colOff>1104900</xdr:colOff>
                    <xdr:row>38</xdr:row>
                    <xdr:rowOff>25400</xdr:rowOff>
                  </from>
                  <to>
                    <xdr:col>9</xdr:col>
                    <xdr:colOff>152400</xdr:colOff>
                    <xdr:row>38</xdr:row>
                    <xdr:rowOff>228600</xdr:rowOff>
                  </to>
                </anchor>
              </controlPr>
            </control>
          </mc:Choice>
          <mc:Fallback/>
        </mc:AlternateContent>
        <mc:AlternateContent xmlns:mc="http://schemas.openxmlformats.org/markup-compatibility/2006">
          <mc:Choice Requires="x14">
            <control shapeId="2201" r:id="rId26" name="Check Box 153">
              <controlPr locked="0" defaultSize="0" autoFill="0" autoLine="0" autoPict="0">
                <anchor moveWithCells="1">
                  <from>
                    <xdr:col>1</xdr:col>
                    <xdr:colOff>266700</xdr:colOff>
                    <xdr:row>11</xdr:row>
                    <xdr:rowOff>0</xdr:rowOff>
                  </from>
                  <to>
                    <xdr:col>2</xdr:col>
                    <xdr:colOff>444500</xdr:colOff>
                    <xdr:row>12</xdr:row>
                    <xdr:rowOff>0</xdr:rowOff>
                  </to>
                </anchor>
              </controlPr>
            </control>
          </mc:Choice>
          <mc:Fallback/>
        </mc:AlternateContent>
        <mc:AlternateContent xmlns:mc="http://schemas.openxmlformats.org/markup-compatibility/2006">
          <mc:Choice Requires="x14">
            <control shapeId="2202" r:id="rId27" name="Check Box 154">
              <controlPr locked="0" defaultSize="0" autoFill="0" autoLine="0" autoPict="0">
                <anchor moveWithCells="1">
                  <from>
                    <xdr:col>1</xdr:col>
                    <xdr:colOff>266700</xdr:colOff>
                    <xdr:row>12</xdr:row>
                    <xdr:rowOff>0</xdr:rowOff>
                  </from>
                  <to>
                    <xdr:col>2</xdr:col>
                    <xdr:colOff>444500</xdr:colOff>
                    <xdr:row>13</xdr:row>
                    <xdr:rowOff>0</xdr:rowOff>
                  </to>
                </anchor>
              </controlPr>
            </control>
          </mc:Choice>
          <mc:Fallback/>
        </mc:AlternateContent>
        <mc:AlternateContent xmlns:mc="http://schemas.openxmlformats.org/markup-compatibility/2006">
          <mc:Choice Requires="x14">
            <control shapeId="2203" r:id="rId28" name="Check Box 155">
              <controlPr locked="0" defaultSize="0" autoFill="0" autoLine="0" autoPict="0">
                <anchor moveWithCells="1">
                  <from>
                    <xdr:col>1</xdr:col>
                    <xdr:colOff>266700</xdr:colOff>
                    <xdr:row>13</xdr:row>
                    <xdr:rowOff>0</xdr:rowOff>
                  </from>
                  <to>
                    <xdr:col>2</xdr:col>
                    <xdr:colOff>444500</xdr:colOff>
                    <xdr:row>14</xdr:row>
                    <xdr:rowOff>12700</xdr:rowOff>
                  </to>
                </anchor>
              </controlPr>
            </control>
          </mc:Choice>
          <mc:Fallback/>
        </mc:AlternateContent>
        <mc:AlternateContent xmlns:mc="http://schemas.openxmlformats.org/markup-compatibility/2006">
          <mc:Choice Requires="x14">
            <control shapeId="2204" r:id="rId29" name="Check Box 156">
              <controlPr locked="0" defaultSize="0" autoFill="0" autoLine="0" autoPict="0">
                <anchor moveWithCells="1">
                  <from>
                    <xdr:col>1</xdr:col>
                    <xdr:colOff>266700</xdr:colOff>
                    <xdr:row>14</xdr:row>
                    <xdr:rowOff>0</xdr:rowOff>
                  </from>
                  <to>
                    <xdr:col>2</xdr:col>
                    <xdr:colOff>444500</xdr:colOff>
                    <xdr:row>15</xdr:row>
                    <xdr:rowOff>0</xdr:rowOff>
                  </to>
                </anchor>
              </controlPr>
            </control>
          </mc:Choice>
          <mc:Fallback/>
        </mc:AlternateContent>
        <mc:AlternateContent xmlns:mc="http://schemas.openxmlformats.org/markup-compatibility/2006">
          <mc:Choice Requires="x14">
            <control shapeId="2205" r:id="rId30" name="Check Box 157">
              <controlPr locked="0" defaultSize="0" autoFill="0" autoLine="0" autoPict="0">
                <anchor moveWithCells="1">
                  <from>
                    <xdr:col>1</xdr:col>
                    <xdr:colOff>266700</xdr:colOff>
                    <xdr:row>15</xdr:row>
                    <xdr:rowOff>0</xdr:rowOff>
                  </from>
                  <to>
                    <xdr:col>2</xdr:col>
                    <xdr:colOff>444500</xdr:colOff>
                    <xdr:row>16</xdr:row>
                    <xdr:rowOff>38100</xdr:rowOff>
                  </to>
                </anchor>
              </controlPr>
            </control>
          </mc:Choice>
          <mc:Fallback/>
        </mc:AlternateContent>
        <mc:AlternateContent xmlns:mc="http://schemas.openxmlformats.org/markup-compatibility/2006">
          <mc:Choice Requires="x14">
            <control shapeId="2206" r:id="rId31" name="Check Box 158">
              <controlPr locked="0" defaultSize="0" autoFill="0" autoLine="0" autoPict="0">
                <anchor moveWithCells="1">
                  <from>
                    <xdr:col>1</xdr:col>
                    <xdr:colOff>266700</xdr:colOff>
                    <xdr:row>16</xdr:row>
                    <xdr:rowOff>0</xdr:rowOff>
                  </from>
                  <to>
                    <xdr:col>2</xdr:col>
                    <xdr:colOff>444500</xdr:colOff>
                    <xdr:row>17</xdr:row>
                    <xdr:rowOff>0</xdr:rowOff>
                  </to>
                </anchor>
              </controlPr>
            </control>
          </mc:Choice>
          <mc:Fallback/>
        </mc:AlternateContent>
        <mc:AlternateContent xmlns:mc="http://schemas.openxmlformats.org/markup-compatibility/2006">
          <mc:Choice Requires="x14">
            <control shapeId="2226" r:id="rId32" name="Check Box 178">
              <controlPr locked="0" defaultSize="0" autoFill="0" autoLine="0" autoPict="0">
                <anchor moveWithCells="1">
                  <from>
                    <xdr:col>7</xdr:col>
                    <xdr:colOff>101600</xdr:colOff>
                    <xdr:row>9</xdr:row>
                    <xdr:rowOff>63500</xdr:rowOff>
                  </from>
                  <to>
                    <xdr:col>7</xdr:col>
                    <xdr:colOff>635000</xdr:colOff>
                    <xdr:row>10</xdr:row>
                    <xdr:rowOff>63500</xdr:rowOff>
                  </to>
                </anchor>
              </controlPr>
            </control>
          </mc:Choice>
          <mc:Fallback/>
        </mc:AlternateContent>
        <mc:AlternateContent xmlns:mc="http://schemas.openxmlformats.org/markup-compatibility/2006">
          <mc:Choice Requires="x14">
            <control shapeId="2227" r:id="rId33" name="Check Box 179">
              <controlPr locked="0" defaultSize="0" autoFill="0" autoLine="0" autoPict="0">
                <anchor moveWithCells="1">
                  <from>
                    <xdr:col>7</xdr:col>
                    <xdr:colOff>101600</xdr:colOff>
                    <xdr:row>9</xdr:row>
                    <xdr:rowOff>254000</xdr:rowOff>
                  </from>
                  <to>
                    <xdr:col>7</xdr:col>
                    <xdr:colOff>635000</xdr:colOff>
                    <xdr:row>10</xdr:row>
                    <xdr:rowOff>241300</xdr:rowOff>
                  </to>
                </anchor>
              </controlPr>
            </control>
          </mc:Choice>
          <mc:Fallback/>
        </mc:AlternateContent>
        <mc:AlternateContent xmlns:mc="http://schemas.openxmlformats.org/markup-compatibility/2006">
          <mc:Choice Requires="x14">
            <control shapeId="2231" r:id="rId34" name="Check Box 183">
              <controlPr locked="0" defaultSize="0" autoFill="0" autoLine="0" autoPict="0">
                <anchor moveWithCells="1">
                  <from>
                    <xdr:col>9</xdr:col>
                    <xdr:colOff>63500</xdr:colOff>
                    <xdr:row>38</xdr:row>
                    <xdr:rowOff>25400</xdr:rowOff>
                  </from>
                  <to>
                    <xdr:col>9</xdr:col>
                    <xdr:colOff>584200</xdr:colOff>
                    <xdr:row>38</xdr:row>
                    <xdr:rowOff>228600</xdr:rowOff>
                  </to>
                </anchor>
              </controlPr>
            </control>
          </mc:Choice>
          <mc:Fallback/>
        </mc:AlternateContent>
        <mc:AlternateContent xmlns:mc="http://schemas.openxmlformats.org/markup-compatibility/2006">
          <mc:Choice Requires="x14">
            <control shapeId="2234" r:id="rId35" name="Check Box 186">
              <controlPr locked="0" defaultSize="0" autoFill="0" autoLine="0" autoPict="0">
                <anchor moveWithCells="1">
                  <from>
                    <xdr:col>3</xdr:col>
                    <xdr:colOff>114300</xdr:colOff>
                    <xdr:row>50</xdr:row>
                    <xdr:rowOff>101600</xdr:rowOff>
                  </from>
                  <to>
                    <xdr:col>4</xdr:col>
                    <xdr:colOff>800100</xdr:colOff>
                    <xdr:row>51</xdr:row>
                    <xdr:rowOff>25400</xdr:rowOff>
                  </to>
                </anchor>
              </controlPr>
            </control>
          </mc:Choice>
          <mc:Fallback/>
        </mc:AlternateContent>
        <mc:AlternateContent xmlns:mc="http://schemas.openxmlformats.org/markup-compatibility/2006">
          <mc:Choice Requires="x14">
            <control shapeId="2235" r:id="rId36" name="Check Box 187">
              <controlPr locked="0" defaultSize="0" autoFill="0" autoLine="0" autoPict="0">
                <anchor moveWithCells="1">
                  <from>
                    <xdr:col>3</xdr:col>
                    <xdr:colOff>114300</xdr:colOff>
                    <xdr:row>49</xdr:row>
                    <xdr:rowOff>38100</xdr:rowOff>
                  </from>
                  <to>
                    <xdr:col>4</xdr:col>
                    <xdr:colOff>800100</xdr:colOff>
                    <xdr:row>50</xdr:row>
                    <xdr:rowOff>76200</xdr:rowOff>
                  </to>
                </anchor>
              </controlPr>
            </control>
          </mc:Choice>
          <mc:Fallback/>
        </mc:AlternateContent>
        <mc:AlternateContent xmlns:mc="http://schemas.openxmlformats.org/markup-compatibility/2006">
          <mc:Choice Requires="x14">
            <control shapeId="2236" r:id="rId37" name="Check Box 188">
              <controlPr locked="0" defaultSize="0" autoFill="0" autoLine="0" autoPict="0">
                <anchor moveWithCells="1">
                  <from>
                    <xdr:col>3</xdr:col>
                    <xdr:colOff>114300</xdr:colOff>
                    <xdr:row>48</xdr:row>
                    <xdr:rowOff>0</xdr:rowOff>
                  </from>
                  <to>
                    <xdr:col>4</xdr:col>
                    <xdr:colOff>800100</xdr:colOff>
                    <xdr:row>49</xdr:row>
                    <xdr:rowOff>38100</xdr:rowOff>
                  </to>
                </anchor>
              </controlPr>
            </control>
          </mc:Choice>
          <mc:Fallback/>
        </mc:AlternateContent>
        <mc:AlternateContent xmlns:mc="http://schemas.openxmlformats.org/markup-compatibility/2006">
          <mc:Choice Requires="x14">
            <control shapeId="2287" r:id="rId38" name="Check Box 239">
              <controlPr defaultSize="0" autoFill="0" autoLine="0" autoPict="0" altText="BE - Oracle">
                <anchor moveWithCells="1">
                  <from>
                    <xdr:col>1</xdr:col>
                    <xdr:colOff>292100</xdr:colOff>
                    <xdr:row>19</xdr:row>
                    <xdr:rowOff>12700</xdr:rowOff>
                  </from>
                  <to>
                    <xdr:col>1</xdr:col>
                    <xdr:colOff>1676400</xdr:colOff>
                    <xdr:row>19</xdr:row>
                    <xdr:rowOff>228600</xdr:rowOff>
                  </to>
                </anchor>
              </controlPr>
            </control>
          </mc:Choice>
          <mc:Fallback/>
        </mc:AlternateContent>
        <mc:AlternateContent xmlns:mc="http://schemas.openxmlformats.org/markup-compatibility/2006">
          <mc:Choice Requires="x14">
            <control shapeId="2288" r:id="rId39" name="Check Box 240">
              <controlPr defaultSize="0" autoFill="0" autoLine="0" autoPict="0" altText="BE - Lawson">
                <anchor moveWithCells="1">
                  <from>
                    <xdr:col>1</xdr:col>
                    <xdr:colOff>292100</xdr:colOff>
                    <xdr:row>20</xdr:row>
                    <xdr:rowOff>25400</xdr:rowOff>
                  </from>
                  <to>
                    <xdr:col>1</xdr:col>
                    <xdr:colOff>1676400</xdr:colOff>
                    <xdr:row>21</xdr:row>
                    <xdr:rowOff>0</xdr:rowOff>
                  </to>
                </anchor>
              </controlPr>
            </control>
          </mc:Choice>
          <mc:Fallback/>
        </mc:AlternateContent>
        <mc:AlternateContent xmlns:mc="http://schemas.openxmlformats.org/markup-compatibility/2006">
          <mc:Choice Requires="x14">
            <control shapeId="2289" r:id="rId40" name="Check Box 241">
              <controlPr defaultSize="0" autoFill="0" autoLine="0" autoPict="0">
                <anchor moveWithCells="1">
                  <from>
                    <xdr:col>1</xdr:col>
                    <xdr:colOff>292100</xdr:colOff>
                    <xdr:row>21</xdr:row>
                    <xdr:rowOff>12700</xdr:rowOff>
                  </from>
                  <to>
                    <xdr:col>1</xdr:col>
                    <xdr:colOff>1676400</xdr:colOff>
                    <xdr:row>21</xdr:row>
                    <xdr:rowOff>228600</xdr:rowOff>
                  </to>
                </anchor>
              </controlPr>
            </control>
          </mc:Choice>
          <mc:Fallback/>
        </mc:AlternateContent>
        <mc:AlternateContent xmlns:mc="http://schemas.openxmlformats.org/markup-compatibility/2006">
          <mc:Choice Requires="x14">
            <control shapeId="2290" r:id="rId41" name="Check Box 242">
              <controlPr defaultSize="0" autoFill="0" autoLine="0" autoPict="0">
                <anchor moveWithCells="1">
                  <from>
                    <xdr:col>1</xdr:col>
                    <xdr:colOff>292100</xdr:colOff>
                    <xdr:row>23</xdr:row>
                    <xdr:rowOff>12700</xdr:rowOff>
                  </from>
                  <to>
                    <xdr:col>1</xdr:col>
                    <xdr:colOff>1676400</xdr:colOff>
                    <xdr:row>23</xdr:row>
                    <xdr:rowOff>228600</xdr:rowOff>
                  </to>
                </anchor>
              </controlPr>
            </control>
          </mc:Choice>
          <mc:Fallback/>
        </mc:AlternateContent>
        <mc:AlternateContent xmlns:mc="http://schemas.openxmlformats.org/markup-compatibility/2006">
          <mc:Choice Requires="x14">
            <control shapeId="2291" r:id="rId42" name="Check Box 243">
              <controlPr defaultSize="0" autoFill="0" autoLine="0" autoPict="0" altText="Security - AI">
                <anchor moveWithCells="1">
                  <from>
                    <xdr:col>1</xdr:col>
                    <xdr:colOff>292100</xdr:colOff>
                    <xdr:row>35</xdr:row>
                    <xdr:rowOff>12700</xdr:rowOff>
                  </from>
                  <to>
                    <xdr:col>1</xdr:col>
                    <xdr:colOff>1676400</xdr:colOff>
                    <xdr:row>35</xdr:row>
                    <xdr:rowOff>228600</xdr:rowOff>
                  </to>
                </anchor>
              </controlPr>
            </control>
          </mc:Choice>
          <mc:Fallback/>
        </mc:AlternateContent>
        <mc:AlternateContent xmlns:mc="http://schemas.openxmlformats.org/markup-compatibility/2006">
          <mc:Choice Requires="x14">
            <control shapeId="2292" r:id="rId43" name="Check Box 244">
              <controlPr defaultSize="0" autoFill="0" autoLine="0" autoPict="0">
                <anchor moveWithCells="1">
                  <from>
                    <xdr:col>1</xdr:col>
                    <xdr:colOff>266700</xdr:colOff>
                    <xdr:row>24</xdr:row>
                    <xdr:rowOff>25400</xdr:rowOff>
                  </from>
                  <to>
                    <xdr:col>1</xdr:col>
                    <xdr:colOff>1663700</xdr:colOff>
                    <xdr:row>25</xdr:row>
                    <xdr:rowOff>0</xdr:rowOff>
                  </to>
                </anchor>
              </controlPr>
            </control>
          </mc:Choice>
          <mc:Fallback/>
        </mc:AlternateContent>
        <mc:AlternateContent xmlns:mc="http://schemas.openxmlformats.org/markup-compatibility/2006">
          <mc:Choice Requires="x14">
            <control shapeId="2293" r:id="rId44" name="Check Box 245">
              <controlPr defaultSize="0" autoFill="0" autoLine="0" autoPict="0">
                <anchor moveWithCells="1">
                  <from>
                    <xdr:col>1</xdr:col>
                    <xdr:colOff>266700</xdr:colOff>
                    <xdr:row>25</xdr:row>
                    <xdr:rowOff>25400</xdr:rowOff>
                  </from>
                  <to>
                    <xdr:col>1</xdr:col>
                    <xdr:colOff>1663700</xdr:colOff>
                    <xdr:row>26</xdr:row>
                    <xdr:rowOff>0</xdr:rowOff>
                  </to>
                </anchor>
              </controlPr>
            </control>
          </mc:Choice>
          <mc:Fallback/>
        </mc:AlternateContent>
        <mc:AlternateContent xmlns:mc="http://schemas.openxmlformats.org/markup-compatibility/2006">
          <mc:Choice Requires="x14">
            <control shapeId="2294" r:id="rId45" name="Check Box 246">
              <controlPr defaultSize="0" autoFill="0" autoLine="0" autoPict="0" altText="ADTi - MacPac">
                <anchor moveWithCells="1">
                  <from>
                    <xdr:col>1</xdr:col>
                    <xdr:colOff>279400</xdr:colOff>
                    <xdr:row>26</xdr:row>
                    <xdr:rowOff>12700</xdr:rowOff>
                  </from>
                  <to>
                    <xdr:col>1</xdr:col>
                    <xdr:colOff>1676400</xdr:colOff>
                    <xdr:row>26</xdr:row>
                    <xdr:rowOff>228600</xdr:rowOff>
                  </to>
                </anchor>
              </controlPr>
            </control>
          </mc:Choice>
          <mc:Fallback/>
        </mc:AlternateContent>
        <mc:AlternateContent xmlns:mc="http://schemas.openxmlformats.org/markup-compatibility/2006">
          <mc:Choice Requires="x14">
            <control shapeId="2296" r:id="rId46" name="Check Box 248">
              <controlPr defaultSize="0" autoFill="0" autoLine="0" autoPict="0">
                <anchor moveWithCells="1">
                  <from>
                    <xdr:col>1</xdr:col>
                    <xdr:colOff>279400</xdr:colOff>
                    <xdr:row>27</xdr:row>
                    <xdr:rowOff>25400</xdr:rowOff>
                  </from>
                  <to>
                    <xdr:col>1</xdr:col>
                    <xdr:colOff>1676400</xdr:colOff>
                    <xdr:row>28</xdr:row>
                    <xdr:rowOff>0</xdr:rowOff>
                  </to>
                </anchor>
              </controlPr>
            </control>
          </mc:Choice>
          <mc:Fallback/>
        </mc:AlternateContent>
        <mc:AlternateContent xmlns:mc="http://schemas.openxmlformats.org/markup-compatibility/2006">
          <mc:Choice Requires="x14">
            <control shapeId="2297" r:id="rId47" name="Check Box 249">
              <controlPr defaultSize="0" autoFill="0" autoLine="0" autoPict="0">
                <anchor moveWithCells="1">
                  <from>
                    <xdr:col>1</xdr:col>
                    <xdr:colOff>292100</xdr:colOff>
                    <xdr:row>29</xdr:row>
                    <xdr:rowOff>241300</xdr:rowOff>
                  </from>
                  <to>
                    <xdr:col>2</xdr:col>
                    <xdr:colOff>152400</xdr:colOff>
                    <xdr:row>30</xdr:row>
                    <xdr:rowOff>228600</xdr:rowOff>
                  </to>
                </anchor>
              </controlPr>
            </control>
          </mc:Choice>
          <mc:Fallback/>
        </mc:AlternateContent>
        <mc:AlternateContent xmlns:mc="http://schemas.openxmlformats.org/markup-compatibility/2006">
          <mc:Choice Requires="x14">
            <control shapeId="2298" r:id="rId48" name="Check Box 250">
              <controlPr defaultSize="0" autoFill="0" autoLine="0" autoPict="0" altText="BE - Oracle">
                <anchor moveWithCells="1">
                  <from>
                    <xdr:col>2</xdr:col>
                    <xdr:colOff>685800</xdr:colOff>
                    <xdr:row>19</xdr:row>
                    <xdr:rowOff>12700</xdr:rowOff>
                  </from>
                  <to>
                    <xdr:col>3</xdr:col>
                    <xdr:colOff>63500</xdr:colOff>
                    <xdr:row>19</xdr:row>
                    <xdr:rowOff>228600</xdr:rowOff>
                  </to>
                </anchor>
              </controlPr>
            </control>
          </mc:Choice>
          <mc:Fallback/>
        </mc:AlternateContent>
        <mc:AlternateContent xmlns:mc="http://schemas.openxmlformats.org/markup-compatibility/2006">
          <mc:Choice Requires="x14">
            <control shapeId="2300" r:id="rId49" name="Check Box 252">
              <controlPr defaultSize="0" autoFill="0" autoLine="0" autoPict="0" altText="BE - Oracle">
                <anchor moveWithCells="1">
                  <from>
                    <xdr:col>3</xdr:col>
                    <xdr:colOff>63500</xdr:colOff>
                    <xdr:row>19</xdr:row>
                    <xdr:rowOff>12700</xdr:rowOff>
                  </from>
                  <to>
                    <xdr:col>3</xdr:col>
                    <xdr:colOff>1460500</xdr:colOff>
                    <xdr:row>19</xdr:row>
                    <xdr:rowOff>228600</xdr:rowOff>
                  </to>
                </anchor>
              </controlPr>
            </control>
          </mc:Choice>
          <mc:Fallback/>
        </mc:AlternateContent>
        <mc:AlternateContent xmlns:mc="http://schemas.openxmlformats.org/markup-compatibility/2006">
          <mc:Choice Requires="x14">
            <control shapeId="2302" r:id="rId50" name="Check Box 254">
              <controlPr defaultSize="0" autoFill="0" autoLine="0" autoPict="0" altText="BE - Oracle">
                <anchor moveWithCells="1">
                  <from>
                    <xdr:col>3</xdr:col>
                    <xdr:colOff>1473200</xdr:colOff>
                    <xdr:row>19</xdr:row>
                    <xdr:rowOff>12700</xdr:rowOff>
                  </from>
                  <to>
                    <xdr:col>4</xdr:col>
                    <xdr:colOff>1206500</xdr:colOff>
                    <xdr:row>19</xdr:row>
                    <xdr:rowOff>228600</xdr:rowOff>
                  </to>
                </anchor>
              </controlPr>
            </control>
          </mc:Choice>
          <mc:Fallback/>
        </mc:AlternateContent>
        <mc:AlternateContent xmlns:mc="http://schemas.openxmlformats.org/markup-compatibility/2006">
          <mc:Choice Requires="x14">
            <control shapeId="2304" r:id="rId51" name="Check Box 256">
              <controlPr defaultSize="0" autoFill="0" autoLine="0" autoPict="0" altText="BE - Oracle">
                <anchor moveWithCells="1">
                  <from>
                    <xdr:col>2</xdr:col>
                    <xdr:colOff>698500</xdr:colOff>
                    <xdr:row>20</xdr:row>
                    <xdr:rowOff>12700</xdr:rowOff>
                  </from>
                  <to>
                    <xdr:col>2</xdr:col>
                    <xdr:colOff>1079500</xdr:colOff>
                    <xdr:row>21</xdr:row>
                    <xdr:rowOff>12700</xdr:rowOff>
                  </to>
                </anchor>
              </controlPr>
            </control>
          </mc:Choice>
          <mc:Fallback/>
        </mc:AlternateContent>
        <mc:AlternateContent xmlns:mc="http://schemas.openxmlformats.org/markup-compatibility/2006">
          <mc:Choice Requires="x14">
            <control shapeId="2306" r:id="rId52" name="Check Box 258">
              <controlPr defaultSize="0" autoFill="0" autoLine="0" autoPict="0" altText="BE - Oracle">
                <anchor moveWithCells="1">
                  <from>
                    <xdr:col>2</xdr:col>
                    <xdr:colOff>685800</xdr:colOff>
                    <xdr:row>21</xdr:row>
                    <xdr:rowOff>12700</xdr:rowOff>
                  </from>
                  <to>
                    <xdr:col>3</xdr:col>
                    <xdr:colOff>63500</xdr:colOff>
                    <xdr:row>21</xdr:row>
                    <xdr:rowOff>228600</xdr:rowOff>
                  </to>
                </anchor>
              </controlPr>
            </control>
          </mc:Choice>
          <mc:Fallback/>
        </mc:AlternateContent>
        <mc:AlternateContent xmlns:mc="http://schemas.openxmlformats.org/markup-compatibility/2006">
          <mc:Choice Requires="x14">
            <control shapeId="2307" r:id="rId53" name="Check Box 259">
              <controlPr defaultSize="0" autoFill="0" autoLine="0" autoPict="0" altText="BE - Oracle">
                <anchor moveWithCells="1">
                  <from>
                    <xdr:col>3</xdr:col>
                    <xdr:colOff>63500</xdr:colOff>
                    <xdr:row>21</xdr:row>
                    <xdr:rowOff>12700</xdr:rowOff>
                  </from>
                  <to>
                    <xdr:col>3</xdr:col>
                    <xdr:colOff>1460500</xdr:colOff>
                    <xdr:row>21</xdr:row>
                    <xdr:rowOff>228600</xdr:rowOff>
                  </to>
                </anchor>
              </controlPr>
            </control>
          </mc:Choice>
          <mc:Fallback/>
        </mc:AlternateContent>
        <mc:AlternateContent xmlns:mc="http://schemas.openxmlformats.org/markup-compatibility/2006">
          <mc:Choice Requires="x14">
            <control shapeId="2308" r:id="rId54" name="Check Box 260">
              <controlPr defaultSize="0" autoFill="0" autoLine="0" autoPict="0" altText="BE - Oracle">
                <anchor moveWithCells="1">
                  <from>
                    <xdr:col>3</xdr:col>
                    <xdr:colOff>1473200</xdr:colOff>
                    <xdr:row>21</xdr:row>
                    <xdr:rowOff>0</xdr:rowOff>
                  </from>
                  <to>
                    <xdr:col>4</xdr:col>
                    <xdr:colOff>635000</xdr:colOff>
                    <xdr:row>21</xdr:row>
                    <xdr:rowOff>228600</xdr:rowOff>
                  </to>
                </anchor>
              </controlPr>
            </control>
          </mc:Choice>
          <mc:Fallback/>
        </mc:AlternateContent>
        <mc:AlternateContent xmlns:mc="http://schemas.openxmlformats.org/markup-compatibility/2006">
          <mc:Choice Requires="x14">
            <control shapeId="2311" r:id="rId55" name="Check Box 263">
              <controlPr defaultSize="0" autoFill="0" autoLine="0" autoPict="0" altText="BE - Oracle">
                <anchor moveWithCells="1">
                  <from>
                    <xdr:col>2</xdr:col>
                    <xdr:colOff>685800</xdr:colOff>
                    <xdr:row>22</xdr:row>
                    <xdr:rowOff>25400</xdr:rowOff>
                  </from>
                  <to>
                    <xdr:col>3</xdr:col>
                    <xdr:colOff>63500</xdr:colOff>
                    <xdr:row>23</xdr:row>
                    <xdr:rowOff>0</xdr:rowOff>
                  </to>
                </anchor>
              </controlPr>
            </control>
          </mc:Choice>
          <mc:Fallback/>
        </mc:AlternateContent>
        <mc:AlternateContent xmlns:mc="http://schemas.openxmlformats.org/markup-compatibility/2006">
          <mc:Choice Requires="x14">
            <control shapeId="2312" r:id="rId56" name="Check Box 264">
              <controlPr defaultSize="0" autoFill="0" autoLine="0" autoPict="0" altText="BE - Oracle">
                <anchor moveWithCells="1">
                  <from>
                    <xdr:col>3</xdr:col>
                    <xdr:colOff>63500</xdr:colOff>
                    <xdr:row>22</xdr:row>
                    <xdr:rowOff>12700</xdr:rowOff>
                  </from>
                  <to>
                    <xdr:col>3</xdr:col>
                    <xdr:colOff>889000</xdr:colOff>
                    <xdr:row>23</xdr:row>
                    <xdr:rowOff>0</xdr:rowOff>
                  </to>
                </anchor>
              </controlPr>
            </control>
          </mc:Choice>
          <mc:Fallback/>
        </mc:AlternateContent>
        <mc:AlternateContent xmlns:mc="http://schemas.openxmlformats.org/markup-compatibility/2006">
          <mc:Choice Requires="x14">
            <control shapeId="2314" r:id="rId57" name="Check Box 266">
              <controlPr defaultSize="0" autoFill="0" autoLine="0" autoPict="0" altText="BE - Oracle">
                <anchor moveWithCells="1">
                  <from>
                    <xdr:col>3</xdr:col>
                    <xdr:colOff>1473200</xdr:colOff>
                    <xdr:row>22</xdr:row>
                    <xdr:rowOff>25400</xdr:rowOff>
                  </from>
                  <to>
                    <xdr:col>4</xdr:col>
                    <xdr:colOff>1206500</xdr:colOff>
                    <xdr:row>23</xdr:row>
                    <xdr:rowOff>0</xdr:rowOff>
                  </to>
                </anchor>
              </controlPr>
            </control>
          </mc:Choice>
          <mc:Fallback/>
        </mc:AlternateContent>
        <mc:AlternateContent xmlns:mc="http://schemas.openxmlformats.org/markup-compatibility/2006">
          <mc:Choice Requires="x14">
            <control shapeId="2316" r:id="rId58" name="Check Box 268">
              <controlPr defaultSize="0" autoFill="0" autoLine="0" autoPict="0" altText="BE - Oracle">
                <anchor moveWithCells="1">
                  <from>
                    <xdr:col>2</xdr:col>
                    <xdr:colOff>647700</xdr:colOff>
                    <xdr:row>29</xdr:row>
                    <xdr:rowOff>228600</xdr:rowOff>
                  </from>
                  <to>
                    <xdr:col>3</xdr:col>
                    <xdr:colOff>12700</xdr:colOff>
                    <xdr:row>30</xdr:row>
                    <xdr:rowOff>203200</xdr:rowOff>
                  </to>
                </anchor>
              </controlPr>
            </control>
          </mc:Choice>
          <mc:Fallback/>
        </mc:AlternateContent>
        <mc:AlternateContent xmlns:mc="http://schemas.openxmlformats.org/markup-compatibility/2006">
          <mc:Choice Requires="x14">
            <control shapeId="2317" r:id="rId59" name="Check Box 269">
              <controlPr defaultSize="0" autoFill="0" autoLine="0" autoPict="0" altText="BE - Oracle">
                <anchor moveWithCells="1">
                  <from>
                    <xdr:col>3</xdr:col>
                    <xdr:colOff>152400</xdr:colOff>
                    <xdr:row>29</xdr:row>
                    <xdr:rowOff>228600</xdr:rowOff>
                  </from>
                  <to>
                    <xdr:col>3</xdr:col>
                    <xdr:colOff>1536700</xdr:colOff>
                    <xdr:row>30</xdr:row>
                    <xdr:rowOff>203200</xdr:rowOff>
                  </to>
                </anchor>
              </controlPr>
            </control>
          </mc:Choice>
          <mc:Fallback/>
        </mc:AlternateContent>
        <mc:AlternateContent xmlns:mc="http://schemas.openxmlformats.org/markup-compatibility/2006">
          <mc:Choice Requires="x14">
            <control shapeId="2318" r:id="rId60" name="Check Box 270">
              <controlPr defaultSize="0" autoFill="0" autoLine="0" autoPict="0" altText="BE - Oracle">
                <anchor moveWithCells="1">
                  <from>
                    <xdr:col>3</xdr:col>
                    <xdr:colOff>1562100</xdr:colOff>
                    <xdr:row>29</xdr:row>
                    <xdr:rowOff>215900</xdr:rowOff>
                  </from>
                  <to>
                    <xdr:col>4</xdr:col>
                    <xdr:colOff>723900</xdr:colOff>
                    <xdr:row>30</xdr:row>
                    <xdr:rowOff>203200</xdr:rowOff>
                  </to>
                </anchor>
              </controlPr>
            </control>
          </mc:Choice>
          <mc:Fallback/>
        </mc:AlternateContent>
        <mc:AlternateContent xmlns:mc="http://schemas.openxmlformats.org/markup-compatibility/2006">
          <mc:Choice Requires="x14">
            <control shapeId="2319" r:id="rId61" name="Check Box 271">
              <controlPr defaultSize="0" autoFill="0" autoLine="0" autoPict="0" altText="BE - Oracle">
                <anchor moveWithCells="1">
                  <from>
                    <xdr:col>2</xdr:col>
                    <xdr:colOff>647700</xdr:colOff>
                    <xdr:row>31</xdr:row>
                    <xdr:rowOff>25400</xdr:rowOff>
                  </from>
                  <to>
                    <xdr:col>3</xdr:col>
                    <xdr:colOff>12700</xdr:colOff>
                    <xdr:row>32</xdr:row>
                    <xdr:rowOff>0</xdr:rowOff>
                  </to>
                </anchor>
              </controlPr>
            </control>
          </mc:Choice>
          <mc:Fallback/>
        </mc:AlternateContent>
        <mc:AlternateContent xmlns:mc="http://schemas.openxmlformats.org/markup-compatibility/2006">
          <mc:Choice Requires="x14">
            <control shapeId="2320" r:id="rId62" name="Check Box 272">
              <controlPr defaultSize="0" autoFill="0" autoLine="0" autoPict="0" altText="BE - Oracle">
                <anchor moveWithCells="1">
                  <from>
                    <xdr:col>3</xdr:col>
                    <xdr:colOff>139700</xdr:colOff>
                    <xdr:row>31</xdr:row>
                    <xdr:rowOff>25400</xdr:rowOff>
                  </from>
                  <to>
                    <xdr:col>3</xdr:col>
                    <xdr:colOff>965200</xdr:colOff>
                    <xdr:row>32</xdr:row>
                    <xdr:rowOff>12700</xdr:rowOff>
                  </to>
                </anchor>
              </controlPr>
            </control>
          </mc:Choice>
          <mc:Fallback/>
        </mc:AlternateContent>
        <mc:AlternateContent xmlns:mc="http://schemas.openxmlformats.org/markup-compatibility/2006">
          <mc:Choice Requires="x14">
            <control shapeId="2322" r:id="rId63" name="Check Box 274">
              <controlPr defaultSize="0" autoFill="0" autoLine="0" autoPict="0" altText="BE - Oracle">
                <anchor moveWithCells="1">
                  <from>
                    <xdr:col>3</xdr:col>
                    <xdr:colOff>1473200</xdr:colOff>
                    <xdr:row>20</xdr:row>
                    <xdr:rowOff>12700</xdr:rowOff>
                  </from>
                  <to>
                    <xdr:col>4</xdr:col>
                    <xdr:colOff>1016000</xdr:colOff>
                    <xdr:row>21</xdr:row>
                    <xdr:rowOff>0</xdr:rowOff>
                  </to>
                </anchor>
              </controlPr>
            </control>
          </mc:Choice>
          <mc:Fallback/>
        </mc:AlternateContent>
        <mc:AlternateContent xmlns:mc="http://schemas.openxmlformats.org/markup-compatibility/2006">
          <mc:Choice Requires="x14">
            <control shapeId="2323" r:id="rId64" name="Check Box 275">
              <controlPr defaultSize="0" autoFill="0" autoLine="0" autoPict="0" altText="BE - Oracle">
                <anchor moveWithCells="1">
                  <from>
                    <xdr:col>3</xdr:col>
                    <xdr:colOff>63500</xdr:colOff>
                    <xdr:row>20</xdr:row>
                    <xdr:rowOff>12700</xdr:rowOff>
                  </from>
                  <to>
                    <xdr:col>3</xdr:col>
                    <xdr:colOff>1270000</xdr:colOff>
                    <xdr:row>21</xdr:row>
                    <xdr:rowOff>0</xdr:rowOff>
                  </to>
                </anchor>
              </controlPr>
            </control>
          </mc:Choice>
          <mc:Fallback/>
        </mc:AlternateContent>
        <mc:AlternateContent xmlns:mc="http://schemas.openxmlformats.org/markup-compatibility/2006">
          <mc:Choice Requires="x14">
            <control shapeId="2324" r:id="rId65" name="Check Box 276">
              <controlPr defaultSize="0" autoFill="0" autoLine="0" autoPict="0" altText="BE - Oracle">
                <anchor moveWithCells="1">
                  <from>
                    <xdr:col>2</xdr:col>
                    <xdr:colOff>1181100</xdr:colOff>
                    <xdr:row>20</xdr:row>
                    <xdr:rowOff>12700</xdr:rowOff>
                  </from>
                  <to>
                    <xdr:col>2</xdr:col>
                    <xdr:colOff>1714500</xdr:colOff>
                    <xdr:row>21</xdr:row>
                    <xdr:rowOff>12700</xdr:rowOff>
                  </to>
                </anchor>
              </controlPr>
            </control>
          </mc:Choice>
          <mc:Fallback/>
        </mc:AlternateContent>
        <mc:AlternateContent xmlns:mc="http://schemas.openxmlformats.org/markup-compatibility/2006">
          <mc:Choice Requires="x14">
            <control shapeId="2325" r:id="rId66" name="Check Box 277">
              <controlPr defaultSize="0" autoFill="0" autoLine="0" autoPict="0" altText="ADTi - Adminpac">
                <anchor moveWithCells="1">
                  <from>
                    <xdr:col>1</xdr:col>
                    <xdr:colOff>279400</xdr:colOff>
                    <xdr:row>27</xdr:row>
                    <xdr:rowOff>241300</xdr:rowOff>
                  </from>
                  <to>
                    <xdr:col>2</xdr:col>
                    <xdr:colOff>152400</xdr:colOff>
                    <xdr:row>28</xdr:row>
                    <xdr:rowOff>228600</xdr:rowOff>
                  </to>
                </anchor>
              </controlPr>
            </control>
          </mc:Choice>
          <mc:Fallback/>
        </mc:AlternateContent>
        <mc:AlternateContent xmlns:mc="http://schemas.openxmlformats.org/markup-compatibility/2006">
          <mc:Choice Requires="x14">
            <control shapeId="2326" r:id="rId67" name="Check Box 278">
              <controlPr defaultSize="0" autoFill="0" autoLine="0" autoPict="0">
                <anchor moveWithCells="1">
                  <from>
                    <xdr:col>1</xdr:col>
                    <xdr:colOff>292100</xdr:colOff>
                    <xdr:row>29</xdr:row>
                    <xdr:rowOff>12700</xdr:rowOff>
                  </from>
                  <to>
                    <xdr:col>2</xdr:col>
                    <xdr:colOff>152400</xdr:colOff>
                    <xdr:row>29</xdr:row>
                    <xdr:rowOff>228600</xdr:rowOff>
                  </to>
                </anchor>
              </controlPr>
            </control>
          </mc:Choice>
          <mc:Fallback/>
        </mc:AlternateContent>
        <mc:AlternateContent xmlns:mc="http://schemas.openxmlformats.org/markup-compatibility/2006">
          <mc:Choice Requires="x14">
            <control shapeId="2329" r:id="rId68" name="Check Box 281">
              <controlPr defaultSize="0" autoFill="0" autoLine="0" autoPict="0">
                <anchor moveWithCells="1">
                  <from>
                    <xdr:col>2</xdr:col>
                    <xdr:colOff>685800</xdr:colOff>
                    <xdr:row>26</xdr:row>
                    <xdr:rowOff>25400</xdr:rowOff>
                  </from>
                  <to>
                    <xdr:col>3</xdr:col>
                    <xdr:colOff>12700</xdr:colOff>
                    <xdr:row>26</xdr:row>
                    <xdr:rowOff>228600</xdr:rowOff>
                  </to>
                </anchor>
              </controlPr>
            </control>
          </mc:Choice>
          <mc:Fallback/>
        </mc:AlternateContent>
        <mc:AlternateContent xmlns:mc="http://schemas.openxmlformats.org/markup-compatibility/2006">
          <mc:Choice Requires="x14">
            <control shapeId="2331" r:id="rId69" name="Check Box 283">
              <controlPr defaultSize="0" autoFill="0" autoLine="0" autoPict="0">
                <anchor moveWithCells="1">
                  <from>
                    <xdr:col>3</xdr:col>
                    <xdr:colOff>139700</xdr:colOff>
                    <xdr:row>25</xdr:row>
                    <xdr:rowOff>215900</xdr:rowOff>
                  </from>
                  <to>
                    <xdr:col>3</xdr:col>
                    <xdr:colOff>1282700</xdr:colOff>
                    <xdr:row>27</xdr:row>
                    <xdr:rowOff>0</xdr:rowOff>
                  </to>
                </anchor>
              </controlPr>
            </control>
          </mc:Choice>
          <mc:Fallback/>
        </mc:AlternateContent>
        <mc:AlternateContent xmlns:mc="http://schemas.openxmlformats.org/markup-compatibility/2006">
          <mc:Choice Requires="x14">
            <control shapeId="2332" r:id="rId70" name="Check Box 284">
              <controlPr defaultSize="0" autoFill="0" autoLine="0" autoPict="0">
                <anchor moveWithCells="1">
                  <from>
                    <xdr:col>3</xdr:col>
                    <xdr:colOff>1549400</xdr:colOff>
                    <xdr:row>26</xdr:row>
                    <xdr:rowOff>12700</xdr:rowOff>
                  </from>
                  <to>
                    <xdr:col>4</xdr:col>
                    <xdr:colOff>1041400</xdr:colOff>
                    <xdr:row>26</xdr:row>
                    <xdr:rowOff>228600</xdr:rowOff>
                  </to>
                </anchor>
              </controlPr>
            </control>
          </mc:Choice>
          <mc:Fallback/>
        </mc:AlternateContent>
        <mc:AlternateContent xmlns:mc="http://schemas.openxmlformats.org/markup-compatibility/2006">
          <mc:Choice Requires="x14">
            <control shapeId="2342" r:id="rId71" name="Check Box 294">
              <controlPr locked="0" defaultSize="0" autoFill="0" autoLine="0" autoPict="0">
                <anchor moveWithCells="1">
                  <from>
                    <xdr:col>8</xdr:col>
                    <xdr:colOff>139700</xdr:colOff>
                    <xdr:row>17</xdr:row>
                    <xdr:rowOff>76200</xdr:rowOff>
                  </from>
                  <to>
                    <xdr:col>8</xdr:col>
                    <xdr:colOff>660400</xdr:colOff>
                    <xdr:row>17</xdr:row>
                    <xdr:rowOff>266700</xdr:rowOff>
                  </to>
                </anchor>
              </controlPr>
            </control>
          </mc:Choice>
          <mc:Fallback/>
        </mc:AlternateContent>
        <mc:AlternateContent xmlns:mc="http://schemas.openxmlformats.org/markup-compatibility/2006">
          <mc:Choice Requires="x14">
            <control shapeId="2343" r:id="rId72" name="Check Box 295">
              <controlPr locked="0" defaultSize="0" autoFill="0" autoLine="0" autoPict="0">
                <anchor moveWithCells="1">
                  <from>
                    <xdr:col>8</xdr:col>
                    <xdr:colOff>838200</xdr:colOff>
                    <xdr:row>17</xdr:row>
                    <xdr:rowOff>63500</xdr:rowOff>
                  </from>
                  <to>
                    <xdr:col>8</xdr:col>
                    <xdr:colOff>1358900</xdr:colOff>
                    <xdr:row>17</xdr:row>
                    <xdr:rowOff>292100</xdr:rowOff>
                  </to>
                </anchor>
              </controlPr>
            </control>
          </mc:Choice>
          <mc:Fallback/>
        </mc:AlternateContent>
        <mc:AlternateContent xmlns:mc="http://schemas.openxmlformats.org/markup-compatibility/2006">
          <mc:Choice Requires="x14">
            <control shapeId="2345" r:id="rId73" name="Check Box 297">
              <controlPr locked="0" defaultSize="0" autoFill="0" autoLine="0" autoPict="0">
                <anchor moveWithCells="1">
                  <from>
                    <xdr:col>9</xdr:col>
                    <xdr:colOff>114300</xdr:colOff>
                    <xdr:row>50</xdr:row>
                    <xdr:rowOff>50800</xdr:rowOff>
                  </from>
                  <to>
                    <xdr:col>9</xdr:col>
                    <xdr:colOff>635000</xdr:colOff>
                    <xdr:row>50</xdr:row>
                    <xdr:rowOff>241300</xdr:rowOff>
                  </to>
                </anchor>
              </controlPr>
            </control>
          </mc:Choice>
          <mc:Fallback/>
        </mc:AlternateContent>
        <mc:AlternateContent xmlns:mc="http://schemas.openxmlformats.org/markup-compatibility/2006">
          <mc:Choice Requires="x14">
            <control shapeId="2346" r:id="rId74" name="Check Box 298">
              <controlPr locked="0" defaultSize="0" autoFill="0" autoLine="0" autoPict="0">
                <anchor moveWithCells="1">
                  <from>
                    <xdr:col>9</xdr:col>
                    <xdr:colOff>114300</xdr:colOff>
                    <xdr:row>51</xdr:row>
                    <xdr:rowOff>101600</xdr:rowOff>
                  </from>
                  <to>
                    <xdr:col>9</xdr:col>
                    <xdr:colOff>635000</xdr:colOff>
                    <xdr:row>51</xdr:row>
                    <xdr:rowOff>330200</xdr:rowOff>
                  </to>
                </anchor>
              </controlPr>
            </control>
          </mc:Choice>
          <mc:Fallback/>
        </mc:AlternateContent>
        <mc:AlternateContent xmlns:mc="http://schemas.openxmlformats.org/markup-compatibility/2006">
          <mc:Choice Requires="x14">
            <control shapeId="2347" r:id="rId75" name="Check Box 299">
              <controlPr locked="0" defaultSize="0" autoFill="0" autoLine="0" autoPict="0">
                <anchor moveWithCells="1">
                  <from>
                    <xdr:col>9</xdr:col>
                    <xdr:colOff>381000</xdr:colOff>
                    <xdr:row>55</xdr:row>
                    <xdr:rowOff>25400</xdr:rowOff>
                  </from>
                  <to>
                    <xdr:col>9</xdr:col>
                    <xdr:colOff>952500</xdr:colOff>
                    <xdr:row>55</xdr:row>
                    <xdr:rowOff>228600</xdr:rowOff>
                  </to>
                </anchor>
              </controlPr>
            </control>
          </mc:Choice>
          <mc:Fallback/>
        </mc:AlternateContent>
        <mc:AlternateContent xmlns:mc="http://schemas.openxmlformats.org/markup-compatibility/2006">
          <mc:Choice Requires="x14">
            <control shapeId="2348" r:id="rId76" name="Check Box 300">
              <controlPr locked="0" defaultSize="0" autoFill="0" autoLine="0" autoPict="0">
                <anchor moveWithCells="1">
                  <from>
                    <xdr:col>9</xdr:col>
                    <xdr:colOff>1371600</xdr:colOff>
                    <xdr:row>55</xdr:row>
                    <xdr:rowOff>25400</xdr:rowOff>
                  </from>
                  <to>
                    <xdr:col>10</xdr:col>
                    <xdr:colOff>419100</xdr:colOff>
                    <xdr:row>55</xdr:row>
                    <xdr:rowOff>228600</xdr:rowOff>
                  </to>
                </anchor>
              </controlPr>
            </control>
          </mc:Choice>
          <mc:Fallback/>
        </mc:AlternateContent>
        <mc:AlternateContent xmlns:mc="http://schemas.openxmlformats.org/markup-compatibility/2006">
          <mc:Choice Requires="x14">
            <control shapeId="2349" r:id="rId77" name="Check Box 301">
              <controlPr locked="0" defaultSize="0" autoFill="0" autoLine="0" autoPict="0">
                <anchor moveWithCells="1">
                  <from>
                    <xdr:col>9</xdr:col>
                    <xdr:colOff>406400</xdr:colOff>
                    <xdr:row>59</xdr:row>
                    <xdr:rowOff>25400</xdr:rowOff>
                  </from>
                  <to>
                    <xdr:col>9</xdr:col>
                    <xdr:colOff>977900</xdr:colOff>
                    <xdr:row>59</xdr:row>
                    <xdr:rowOff>215900</xdr:rowOff>
                  </to>
                </anchor>
              </controlPr>
            </control>
          </mc:Choice>
          <mc:Fallback/>
        </mc:AlternateContent>
        <mc:AlternateContent xmlns:mc="http://schemas.openxmlformats.org/markup-compatibility/2006">
          <mc:Choice Requires="x14">
            <control shapeId="2350" r:id="rId78" name="Check Box 302">
              <controlPr locked="0" defaultSize="0" autoFill="0" autoLine="0" autoPict="0">
                <anchor moveWithCells="1">
                  <from>
                    <xdr:col>9</xdr:col>
                    <xdr:colOff>1397000</xdr:colOff>
                    <xdr:row>59</xdr:row>
                    <xdr:rowOff>63500</xdr:rowOff>
                  </from>
                  <to>
                    <xdr:col>10</xdr:col>
                    <xdr:colOff>444500</xdr:colOff>
                    <xdr:row>59</xdr:row>
                    <xdr:rowOff>254000</xdr:rowOff>
                  </to>
                </anchor>
              </controlPr>
            </control>
          </mc:Choice>
          <mc:Fallback/>
        </mc:AlternateContent>
        <mc:AlternateContent xmlns:mc="http://schemas.openxmlformats.org/markup-compatibility/2006">
          <mc:Choice Requires="x14">
            <control shapeId="2354" r:id="rId79" name="Check Box 306">
              <controlPr locked="0" defaultSize="0" autoFill="0" autoLine="0" autoPict="0">
                <anchor moveWithCells="1">
                  <from>
                    <xdr:col>9</xdr:col>
                    <xdr:colOff>101600</xdr:colOff>
                    <xdr:row>47</xdr:row>
                    <xdr:rowOff>139700</xdr:rowOff>
                  </from>
                  <to>
                    <xdr:col>9</xdr:col>
                    <xdr:colOff>635000</xdr:colOff>
                    <xdr:row>48</xdr:row>
                    <xdr:rowOff>101600</xdr:rowOff>
                  </to>
                </anchor>
              </controlPr>
            </control>
          </mc:Choice>
          <mc:Fallback/>
        </mc:AlternateContent>
        <mc:AlternateContent xmlns:mc="http://schemas.openxmlformats.org/markup-compatibility/2006">
          <mc:Choice Requires="x14">
            <control shapeId="2355" r:id="rId80" name="Check Box 307">
              <controlPr locked="0" defaultSize="0" autoFill="0" autoLine="0" autoPict="0">
                <anchor moveWithCells="1">
                  <from>
                    <xdr:col>9</xdr:col>
                    <xdr:colOff>101600</xdr:colOff>
                    <xdr:row>48</xdr:row>
                    <xdr:rowOff>139700</xdr:rowOff>
                  </from>
                  <to>
                    <xdr:col>9</xdr:col>
                    <xdr:colOff>609600</xdr:colOff>
                    <xdr:row>49</xdr:row>
                    <xdr:rowOff>177800</xdr:rowOff>
                  </to>
                </anchor>
              </controlPr>
            </control>
          </mc:Choice>
          <mc:Fallback/>
        </mc:AlternateContent>
        <mc:AlternateContent xmlns:mc="http://schemas.openxmlformats.org/markup-compatibility/2006">
          <mc:Choice Requires="x14">
            <control shapeId="2358" r:id="rId81" name="Check Box 310">
              <controlPr defaultSize="0" autoFill="0" autoLine="0" autoPict="0" altText="Fire Domain - CAN (SG)_x000a_">
                <anchor moveWithCells="1">
                  <from>
                    <xdr:col>1</xdr:col>
                    <xdr:colOff>292100</xdr:colOff>
                    <xdr:row>33</xdr:row>
                    <xdr:rowOff>12700</xdr:rowOff>
                  </from>
                  <to>
                    <xdr:col>1</xdr:col>
                    <xdr:colOff>1816100</xdr:colOff>
                    <xdr:row>34</xdr:row>
                    <xdr:rowOff>12700</xdr:rowOff>
                  </to>
                </anchor>
              </controlPr>
            </control>
          </mc:Choice>
          <mc:Fallback/>
        </mc:AlternateContent>
        <mc:AlternateContent xmlns:mc="http://schemas.openxmlformats.org/markup-compatibility/2006">
          <mc:Choice Requires="x14">
            <control shapeId="2359" r:id="rId82" name="Check Box 311">
              <controlPr defaultSize="0" autoFill="0" autoLine="0" autoPict="0" altText="Security Domain - US (TIS) Commercial/Retail/Federal">
                <anchor moveWithCells="1">
                  <from>
                    <xdr:col>1</xdr:col>
                    <xdr:colOff>292100</xdr:colOff>
                    <xdr:row>36</xdr:row>
                    <xdr:rowOff>12700</xdr:rowOff>
                  </from>
                  <to>
                    <xdr:col>2</xdr:col>
                    <xdr:colOff>850900</xdr:colOff>
                    <xdr:row>36</xdr:row>
                    <xdr:rowOff>203200</xdr:rowOff>
                  </to>
                </anchor>
              </controlPr>
            </control>
          </mc:Choice>
          <mc:Fallback/>
        </mc:AlternateContent>
        <mc:AlternateContent xmlns:mc="http://schemas.openxmlformats.org/markup-compatibility/2006">
          <mc:Choice Requires="x14">
            <control shapeId="2360" r:id="rId83" name="Check Box 312">
              <controlPr defaultSize="0" autoFill="0" autoLine="0" autoPict="0" altText="Fire Domain - CAN(SG)_x000a_">
                <anchor moveWithCells="1">
                  <from>
                    <xdr:col>1</xdr:col>
                    <xdr:colOff>292100</xdr:colOff>
                    <xdr:row>34</xdr:row>
                    <xdr:rowOff>38100</xdr:rowOff>
                  </from>
                  <to>
                    <xdr:col>2</xdr:col>
                    <xdr:colOff>863600</xdr:colOff>
                    <xdr:row>35</xdr:row>
                    <xdr:rowOff>0</xdr:rowOff>
                  </to>
                </anchor>
              </controlPr>
            </control>
          </mc:Choice>
          <mc:Fallback/>
        </mc:AlternateContent>
        <mc:AlternateContent xmlns:mc="http://schemas.openxmlformats.org/markup-compatibility/2006">
          <mc:Choice Requires="x14">
            <control shapeId="2361" r:id="rId84" name="Check Box 313">
              <controlPr defaultSize="0" autoFill="0" autoLine="0" autoPict="0" altText="Fire Domain - CAN(SG)_x000a_">
                <anchor moveWithCells="1">
                  <from>
                    <xdr:col>1</xdr:col>
                    <xdr:colOff>292100</xdr:colOff>
                    <xdr:row>32</xdr:row>
                    <xdr:rowOff>25400</xdr:rowOff>
                  </from>
                  <to>
                    <xdr:col>2</xdr:col>
                    <xdr:colOff>850900</xdr:colOff>
                    <xdr:row>32</xdr:row>
                    <xdr:rowOff>228600</xdr:rowOff>
                  </to>
                </anchor>
              </controlPr>
            </control>
          </mc:Choice>
          <mc:Fallback/>
        </mc:AlternateContent>
        <mc:AlternateContent xmlns:mc="http://schemas.openxmlformats.org/markup-compatibility/2006">
          <mc:Choice Requires="x14">
            <control shapeId="2362" r:id="rId85" name="Check Box 314">
              <controlPr defaultSize="0" autoFill="0" autoLine="0" autoPict="0" altText="Fire Domain - CAN(SG)_x000a_">
                <anchor moveWithCells="1">
                  <from>
                    <xdr:col>1</xdr:col>
                    <xdr:colOff>304800</xdr:colOff>
                    <xdr:row>38</xdr:row>
                    <xdr:rowOff>0</xdr:rowOff>
                  </from>
                  <to>
                    <xdr:col>2</xdr:col>
                    <xdr:colOff>863600</xdr:colOff>
                    <xdr:row>38</xdr:row>
                    <xdr:rowOff>203200</xdr:rowOff>
                  </to>
                </anchor>
              </controlPr>
            </control>
          </mc:Choice>
          <mc:Fallback/>
        </mc:AlternateContent>
        <mc:AlternateContent xmlns:mc="http://schemas.openxmlformats.org/markup-compatibility/2006">
          <mc:Choice Requires="x14">
            <control shapeId="2363" r:id="rId86" name="Check Box 315">
              <controlPr defaultSize="0" autoFill="0" autoLine="0" autoPict="0" altText="Khameleon US">
                <anchor moveWithCells="1">
                  <from>
                    <xdr:col>2</xdr:col>
                    <xdr:colOff>660400</xdr:colOff>
                    <xdr:row>34</xdr:row>
                    <xdr:rowOff>241300</xdr:rowOff>
                  </from>
                  <to>
                    <xdr:col>3</xdr:col>
                    <xdr:colOff>38100</xdr:colOff>
                    <xdr:row>35</xdr:row>
                    <xdr:rowOff>228600</xdr:rowOff>
                  </to>
                </anchor>
              </controlPr>
            </control>
          </mc:Choice>
          <mc:Fallback/>
        </mc:AlternateContent>
        <mc:AlternateContent xmlns:mc="http://schemas.openxmlformats.org/markup-compatibility/2006">
          <mc:Choice Requires="x14">
            <control shapeId="2364" r:id="rId87" name="Check Box 316">
              <controlPr defaultSize="0" autoFill="0" autoLine="0" autoPict="0" altText="Khameleon CAN">
                <anchor moveWithCells="1">
                  <from>
                    <xdr:col>3</xdr:col>
                    <xdr:colOff>101600</xdr:colOff>
                    <xdr:row>35</xdr:row>
                    <xdr:rowOff>0</xdr:rowOff>
                  </from>
                  <to>
                    <xdr:col>3</xdr:col>
                    <xdr:colOff>1485900</xdr:colOff>
                    <xdr:row>35</xdr:row>
                    <xdr:rowOff>228600</xdr:rowOff>
                  </to>
                </anchor>
              </controlPr>
            </control>
          </mc:Choice>
          <mc:Fallback/>
        </mc:AlternateContent>
        <mc:AlternateContent xmlns:mc="http://schemas.openxmlformats.org/markup-compatibility/2006">
          <mc:Choice Requires="x14">
            <control shapeId="2365" r:id="rId88" name="Check Box 317">
              <controlPr defaultSize="0" autoFill="0" autoLine="0" autoPict="0" altText="Security Commercial - AS400 CAN">
                <anchor moveWithCells="1">
                  <from>
                    <xdr:col>1</xdr:col>
                    <xdr:colOff>292100</xdr:colOff>
                    <xdr:row>37</xdr:row>
                    <xdr:rowOff>25400</xdr:rowOff>
                  </from>
                  <to>
                    <xdr:col>2</xdr:col>
                    <xdr:colOff>279400</xdr:colOff>
                    <xdr:row>37</xdr:row>
                    <xdr:rowOff>203200</xdr:rowOff>
                  </to>
                </anchor>
              </controlPr>
            </control>
          </mc:Choice>
          <mc:Fallback/>
        </mc:AlternateContent>
      </controls>
    </mc:Choice>
    <mc:Fallback/>
  </mc:AlternateContent>
  <extLst>
    <ext xmlns:x14="http://schemas.microsoft.com/office/spreadsheetml/2009/9/main" uri="{78C0D931-6437-407d-A8EE-F0AAD7539E65}">
      <x14:conditionalFormattings>
        <x14:conditionalFormatting xmlns:xm="http://schemas.microsoft.com/office/excel/2006/main">
          <x14:cfRule type="expression" priority="13" id="{3F22A117-FC79-4F12-8BE4-C6618F423CC0}">
            <xm:f>'Form Validation'!$K$43="ERROR"</xm:f>
            <x14:dxf>
              <font>
                <b/>
                <i val="0"/>
                <color rgb="FFFF0000"/>
              </font>
              <fill>
                <patternFill>
                  <bgColor theme="5" tint="0.79998168889431442"/>
                </patternFill>
              </fill>
            </x14:dxf>
          </x14:cfRule>
          <xm:sqref>G20:H20</xm:sqref>
        </x14:conditionalFormatting>
        <x14:conditionalFormatting xmlns:xm="http://schemas.microsoft.com/office/excel/2006/main">
          <x14:cfRule type="expression" priority="12" id="{1EF4DE10-8757-4854-B640-BCBF5B9B1079}">
            <xm:f>'Form Validation'!$K$42="ERROR"</xm:f>
            <x14:dxf>
              <font>
                <b/>
                <i val="0"/>
                <color rgb="FFFF0000"/>
              </font>
              <fill>
                <patternFill>
                  <bgColor theme="5" tint="0.79998168889431442"/>
                </patternFill>
              </fill>
            </x14:dxf>
          </x14:cfRule>
          <xm:sqref>G19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'Form Drop Down'!$O$3:$O$535</xm:f>
          </x14:formula1>
          <xm:sqref>H15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ublished="0" codeName="Sheet2" enableFormatConditionsCalculation="0"/>
  <dimension ref="B1:N111"/>
  <sheetViews>
    <sheetView topLeftCell="A22" workbookViewId="0">
      <selection activeCell="C37" sqref="C37"/>
    </sheetView>
  </sheetViews>
  <sheetFormatPr baseColWidth="10" defaultColWidth="9" defaultRowHeight="15" x14ac:dyDescent="0"/>
  <cols>
    <col min="1" max="1" width="1.375" customWidth="1"/>
    <col min="2" max="2" width="20.625" style="4" bestFit="1" customWidth="1"/>
    <col min="3" max="3" width="31.375" bestFit="1" customWidth="1"/>
    <col min="4" max="4" width="19.375" bestFit="1" customWidth="1"/>
    <col min="5" max="5" width="21.625" bestFit="1" customWidth="1"/>
    <col min="6" max="6" width="20.625" bestFit="1" customWidth="1"/>
    <col min="7" max="8" width="20.375" bestFit="1" customWidth="1"/>
    <col min="9" max="9" width="20.875" bestFit="1" customWidth="1"/>
    <col min="10" max="10" width="20.375" bestFit="1" customWidth="1"/>
    <col min="11" max="11" width="19.375" bestFit="1" customWidth="1"/>
    <col min="12" max="12" width="71.125" bestFit="1" customWidth="1"/>
  </cols>
  <sheetData>
    <row r="1" spans="2:8">
      <c r="B1" s="4" t="s">
        <v>1275</v>
      </c>
    </row>
    <row r="2" spans="2:8">
      <c r="B2"/>
    </row>
    <row r="3" spans="2:8">
      <c r="B3" s="363" t="s">
        <v>985</v>
      </c>
      <c r="C3" s="364"/>
      <c r="D3" s="64" t="str">
        <f>IF(COUNTIF($D$5:$D$12, "ERROR") &gt; 0, "ERROR", "OK")</f>
        <v>ERROR</v>
      </c>
    </row>
    <row r="4" spans="2:8">
      <c r="B4" s="65" t="s">
        <v>989</v>
      </c>
      <c r="C4" s="65" t="s">
        <v>990</v>
      </c>
      <c r="D4" s="65" t="s">
        <v>988</v>
      </c>
      <c r="E4" s="363" t="s">
        <v>987</v>
      </c>
      <c r="F4" s="362"/>
      <c r="G4" s="362"/>
    </row>
    <row r="5" spans="2:8">
      <c r="B5" s="62" t="s">
        <v>978</v>
      </c>
      <c r="C5" s="62" t="s">
        <v>973</v>
      </c>
      <c r="D5" s="64" t="str">
        <f>IF(COUNTIF($E$16:$F$28, "ERROR")&gt;0, "ERROR", "OK")</f>
        <v>OK</v>
      </c>
      <c r="E5" s="362" t="str">
        <f>IF(ISERROR(VLOOKUP("ERROR", $E$16:$F$28, 2, FALSE)), "(Blank)", VLOOKUP("ERROR", $E$16:$F$28, 2, FALSE))</f>
        <v>(Blank)</v>
      </c>
      <c r="F5" s="362"/>
      <c r="G5" s="362"/>
    </row>
    <row r="6" spans="2:8">
      <c r="B6" s="62" t="s">
        <v>979</v>
      </c>
      <c r="C6" s="62" t="s">
        <v>968</v>
      </c>
      <c r="D6" s="64" t="str">
        <f>IF(COUNTIF($K$32:$K$43, "ERROR")&gt;0, "ERROR", "OK")</f>
        <v>ERROR</v>
      </c>
      <c r="E6" s="362" t="str">
        <f>IF(ISERROR(VLOOKUP("ERROR", $K$32:$L$43, 2, FALSE)), "(Blank)", VLOOKUP("ERROR", $K$32:$L$43, 2, FALSE))</f>
        <v>REQUIRED - Payment Terms (Section 2)</v>
      </c>
      <c r="F6" s="362"/>
      <c r="G6" s="362"/>
    </row>
    <row r="7" spans="2:8">
      <c r="B7" s="62" t="s">
        <v>980</v>
      </c>
      <c r="C7" s="62" t="s">
        <v>969</v>
      </c>
      <c r="D7" s="64" t="str">
        <f>IF(COUNTIF($K$47:$K$65, "ERROR")&gt;0, "ERROR", "OK")</f>
        <v>OK</v>
      </c>
      <c r="E7" s="362" t="str">
        <f>IF(ISERROR(VLOOKUP("ERROR", $K$47:$L$65, 2, FALSE)), "(Blank)", VLOOKUP("ERROR", $K$47:$L$65, 2, FALSE))</f>
        <v>(Blank)</v>
      </c>
      <c r="F7" s="362"/>
      <c r="G7" s="362"/>
    </row>
    <row r="8" spans="2:8">
      <c r="B8" s="62" t="s">
        <v>981</v>
      </c>
      <c r="C8" s="62" t="s">
        <v>970</v>
      </c>
      <c r="D8" s="64" t="str">
        <f>IF(COUNTIF($K$69:$K$73, "ERROR")&gt;0, "ERROR", "OK")</f>
        <v>ERROR</v>
      </c>
      <c r="E8" s="362" t="str">
        <f>IF(ISERROR(VLOOKUP("ERROR", $K$69:$L$73, 2, FALSE)), "(Blank)", VLOOKUP("ERROR", $K$69:$L$73, 2, FALSE))</f>
        <v>REQUIRED - EFT Information Method (Section 4)</v>
      </c>
      <c r="F8" s="362"/>
      <c r="G8" s="362"/>
    </row>
    <row r="9" spans="2:8">
      <c r="B9" s="62" t="s">
        <v>982</v>
      </c>
      <c r="C9" s="62" t="s">
        <v>991</v>
      </c>
      <c r="D9" s="64" t="str">
        <f>IF(COUNTIF($K$77:$K$87, "ERROR")&gt;0, "ERROR", "OK")</f>
        <v>OK</v>
      </c>
      <c r="E9" s="362" t="str">
        <f>IF(ISERROR(VLOOKUP("ERROR", $K$77:$L$87, 2, FALSE)), "(Blank)", VLOOKUP("ERROR", $K$77:$L$87, 2, FALSE))</f>
        <v>(Blank)</v>
      </c>
      <c r="F9" s="362"/>
      <c r="G9" s="362"/>
    </row>
    <row r="10" spans="2:8" s="80" customFormat="1">
      <c r="B10" s="62" t="s">
        <v>1859</v>
      </c>
      <c r="C10" s="62" t="s">
        <v>1860</v>
      </c>
      <c r="D10" s="64" t="str">
        <f>IF(COUNTIF($K$91:$K$96, "ERROR")&gt;0, "ERROR", "OK")</f>
        <v>ERROR</v>
      </c>
      <c r="E10" s="362" t="str">
        <f>IF(ISERROR(VLOOKUP("ERROR", $K$91:$L$96, 2, FALSE)), "(Blank)", VLOOKUP("ERROR", $K$91:$L$96, 2, FALSE))</f>
        <v>REQUIRED - Provide Reason For Usage Of Non-Standard Payment Terms (Section 6)</v>
      </c>
      <c r="F10" s="362"/>
      <c r="G10" s="362"/>
    </row>
    <row r="11" spans="2:8">
      <c r="B11" s="62" t="s">
        <v>983</v>
      </c>
      <c r="C11" s="62" t="s">
        <v>971</v>
      </c>
      <c r="D11" s="64" t="s">
        <v>1894</v>
      </c>
      <c r="E11" s="362" t="s">
        <v>1895</v>
      </c>
      <c r="F11" s="362"/>
      <c r="G11" s="362"/>
    </row>
    <row r="12" spans="2:8">
      <c r="B12" s="62" t="s">
        <v>984</v>
      </c>
      <c r="C12" s="62" t="s">
        <v>972</v>
      </c>
      <c r="D12" s="64" t="str">
        <f>IF(COUNTIF($E$103:$E$106, "ERROR")&gt;0, "ERROR", "OK")</f>
        <v>ERROR</v>
      </c>
      <c r="E12" s="362" t="str">
        <f>IF(ISERROR(VLOOKUP("ERROR", $E$103:$F$106, 2, FALSE)), "(Blank)", VLOOKUP("ERROR", $E$103:$F$106, 2, FALSE))</f>
        <v>REQUIRED - Requestor Name (Section 7)</v>
      </c>
      <c r="F12" s="362"/>
      <c r="G12" s="362"/>
    </row>
    <row r="14" spans="2:8">
      <c r="B14" s="363" t="s">
        <v>986</v>
      </c>
      <c r="C14" s="364"/>
      <c r="D14" s="362"/>
    </row>
    <row r="15" spans="2:8">
      <c r="B15" s="66" t="s">
        <v>989</v>
      </c>
      <c r="C15" s="69" t="s">
        <v>990</v>
      </c>
      <c r="D15" s="69" t="s">
        <v>1039</v>
      </c>
      <c r="E15" s="67" t="s">
        <v>988</v>
      </c>
      <c r="F15" s="363" t="s">
        <v>987</v>
      </c>
      <c r="G15" s="362"/>
      <c r="H15" s="362"/>
    </row>
    <row r="16" spans="2:8">
      <c r="B16" s="5" t="s">
        <v>1026</v>
      </c>
      <c r="C16" s="3" t="s">
        <v>974</v>
      </c>
      <c r="D16" s="70" t="str">
        <f>IF(ISBLANK(Form!$C$8), "(Blank)", Form!$C$8)</f>
        <v>TONIA REED</v>
      </c>
      <c r="E16" s="64" t="str">
        <f>IF($D$16="(Blank)", "ERROR", "OK")</f>
        <v>OK</v>
      </c>
      <c r="F16" s="362" t="s">
        <v>1013</v>
      </c>
      <c r="G16" s="362"/>
      <c r="H16" s="362"/>
    </row>
    <row r="17" spans="2:12">
      <c r="B17" s="5" t="s">
        <v>1027</v>
      </c>
      <c r="C17" s="3" t="s">
        <v>975</v>
      </c>
      <c r="D17" s="70" t="str">
        <f>IF(ISBLANK(Form!$E$8), "(Blank)", Form!$E$8)</f>
        <v>TONIA REED</v>
      </c>
      <c r="E17" s="64" t="str">
        <f>IF($D$17="(Blank)", "ERROR", "OK")</f>
        <v>OK</v>
      </c>
      <c r="F17" s="362" t="s">
        <v>1016</v>
      </c>
      <c r="G17" s="362"/>
      <c r="H17" s="362"/>
    </row>
    <row r="18" spans="2:12">
      <c r="B18" s="5" t="s">
        <v>1028</v>
      </c>
      <c r="C18" s="3" t="s">
        <v>976</v>
      </c>
      <c r="D18" s="70" t="str">
        <f>IF(OR(ISBLANK(Form!$C$9), Form!$C$9 = "Select One"), "(Blank)", Form!$C$9)</f>
        <v>Branch Number</v>
      </c>
      <c r="E18" s="64" t="str">
        <f>IF($D$18="(Blank)", "ERROR", "OK")</f>
        <v>OK</v>
      </c>
      <c r="F18" s="362" t="s">
        <v>1014</v>
      </c>
      <c r="G18" s="362"/>
      <c r="H18" s="362"/>
    </row>
    <row r="19" spans="2:12">
      <c r="B19" s="5" t="s">
        <v>1029</v>
      </c>
      <c r="C19" s="3" t="s">
        <v>1004</v>
      </c>
      <c r="D19" s="70" t="str">
        <f>IF(ISBLANK(Form!$E$9), "(Blank)", Form!$E$9)</f>
        <v>302-518-2835</v>
      </c>
      <c r="E19" s="64" t="str">
        <f>IF($D$19="(Blank)", "ERROR", "OK")</f>
        <v>OK</v>
      </c>
      <c r="F19" s="362" t="s">
        <v>1015</v>
      </c>
      <c r="G19" s="362"/>
      <c r="H19" s="362"/>
    </row>
    <row r="20" spans="2:12">
      <c r="B20" s="5" t="s">
        <v>1030</v>
      </c>
      <c r="C20" s="3" t="s">
        <v>1005</v>
      </c>
      <c r="D20" s="70" t="str">
        <f>IF(ISBLANK(Form!$C$10), "(Blank)", Form!$C$10)</f>
        <v>0N28</v>
      </c>
      <c r="E20" s="64" t="str">
        <f>IF(OR($D$18="(Blank)", $D$18="ADTi"), "OK", IF($D$20="(Blank)", "ERROR", "OK"))</f>
        <v>OK</v>
      </c>
      <c r="F20" s="362" t="s">
        <v>1021</v>
      </c>
      <c r="G20" s="362"/>
      <c r="H20" s="362"/>
    </row>
    <row r="21" spans="2:12">
      <c r="B21" s="5" t="s">
        <v>1031</v>
      </c>
      <c r="C21" s="3" t="s">
        <v>1006</v>
      </c>
      <c r="D21" s="70" t="str">
        <f>_CB01</f>
        <v>OK</v>
      </c>
      <c r="E21" s="64" t="str">
        <f>$D$21</f>
        <v>OK</v>
      </c>
      <c r="F21" s="362" t="s">
        <v>1017</v>
      </c>
      <c r="G21" s="362"/>
      <c r="H21" s="362"/>
    </row>
    <row r="22" spans="2:12">
      <c r="B22" s="5" t="s">
        <v>1032</v>
      </c>
      <c r="C22" s="3" t="s">
        <v>977</v>
      </c>
      <c r="D22" s="70">
        <f>IF(ISBLANK(Form!$E$13), "(Blank)", Form!$E$13)</f>
        <v>41016</v>
      </c>
      <c r="E22" s="64" t="str">
        <f>IF(AND(OR(_CB01_02=TRUE, _CB01_03=TRUE, _CB01_04=TRUE, _CB01_05=TRUE, _CB01_06=TRUE), $D$22="(Blank)"), "ERROR", "OK")</f>
        <v>OK</v>
      </c>
      <c r="F22" s="362" t="s">
        <v>1018</v>
      </c>
      <c r="G22" s="362"/>
      <c r="H22" s="362"/>
    </row>
    <row r="23" spans="2:12">
      <c r="B23" s="5" t="s">
        <v>1033</v>
      </c>
      <c r="C23" s="3" t="s">
        <v>1007</v>
      </c>
      <c r="D23" s="70" t="str">
        <f>IF(ISBLANK(Form!$C$18), "(Blank)", Form!$C$18)</f>
        <v>(Blank)</v>
      </c>
      <c r="E23" s="64" t="str">
        <f>IF(AND(_CB01_06=TRUE, $D$23="(Blank)"), "ERROR", "OK")</f>
        <v>OK</v>
      </c>
      <c r="F23" s="362" t="s">
        <v>1019</v>
      </c>
      <c r="G23" s="362"/>
      <c r="H23" s="362"/>
    </row>
    <row r="24" spans="2:12">
      <c r="B24" s="5" t="s">
        <v>1034</v>
      </c>
      <c r="C24" s="3" t="s">
        <v>1008</v>
      </c>
      <c r="D24" s="70" t="str">
        <f>_CB02</f>
        <v>OK</v>
      </c>
      <c r="E24" s="64" t="str">
        <f>$D$24</f>
        <v>OK</v>
      </c>
      <c r="F24" s="362" t="s">
        <v>1020</v>
      </c>
      <c r="G24" s="362"/>
      <c r="H24" s="362"/>
    </row>
    <row r="25" spans="2:12">
      <c r="B25" s="5" t="s">
        <v>1035</v>
      </c>
      <c r="C25" s="3" t="s">
        <v>1012</v>
      </c>
      <c r="D25" s="70" t="str">
        <f>_CB03</f>
        <v>OK</v>
      </c>
      <c r="E25" s="64" t="str">
        <f>IF(AND(_CB02_01=TRUE, $D$25="ERROR"), "ERROR", "OK")</f>
        <v>OK</v>
      </c>
      <c r="F25" s="362" t="s">
        <v>1022</v>
      </c>
      <c r="G25" s="362"/>
      <c r="H25" s="362"/>
    </row>
    <row r="26" spans="2:12">
      <c r="B26" s="5" t="s">
        <v>1036</v>
      </c>
      <c r="C26" s="3" t="s">
        <v>1009</v>
      </c>
      <c r="D26" s="70" t="str">
        <f>_CB04</f>
        <v>ERROR</v>
      </c>
      <c r="E26" s="64" t="str">
        <f>IF(AND(_CB02_02=TRUE, $D$26="ERROR"), "ERROR", "OK")</f>
        <v>OK</v>
      </c>
      <c r="F26" s="362" t="s">
        <v>1023</v>
      </c>
      <c r="G26" s="362"/>
      <c r="H26" s="362"/>
    </row>
    <row r="27" spans="2:12">
      <c r="B27" s="5" t="s">
        <v>1037</v>
      </c>
      <c r="C27" s="3" t="s">
        <v>1010</v>
      </c>
      <c r="D27" s="70" t="str">
        <f>_CB05</f>
        <v>ERROR</v>
      </c>
      <c r="E27" s="64" t="str">
        <f>IF(AND(_CB02_03=TRUE, $D$27="ERROR"), "ERROR", "OK")</f>
        <v>OK</v>
      </c>
      <c r="F27" s="362" t="s">
        <v>1024</v>
      </c>
      <c r="G27" s="362"/>
      <c r="H27" s="362"/>
    </row>
    <row r="28" spans="2:12">
      <c r="B28" s="5" t="s">
        <v>1038</v>
      </c>
      <c r="C28" s="3" t="s">
        <v>1011</v>
      </c>
      <c r="D28" s="70" t="str">
        <f>_CB06</f>
        <v>ERROR</v>
      </c>
      <c r="E28" s="64" t="str">
        <f>IF(AND(_CB02_11=TRUE, $D$28="ERROR"), "ERROR", "OK")</f>
        <v>OK</v>
      </c>
      <c r="F28" s="362" t="s">
        <v>1025</v>
      </c>
      <c r="G28" s="362"/>
      <c r="H28" s="362"/>
    </row>
    <row r="30" spans="2:12">
      <c r="B30" s="363" t="s">
        <v>1082</v>
      </c>
      <c r="C30" s="364"/>
      <c r="D30" s="362"/>
      <c r="E30" s="68" t="s">
        <v>998</v>
      </c>
      <c r="F30" s="68" t="s">
        <v>999</v>
      </c>
      <c r="G30" s="68" t="s">
        <v>1000</v>
      </c>
      <c r="H30" s="68" t="s">
        <v>1001</v>
      </c>
      <c r="I30" s="68" t="s">
        <v>1002</v>
      </c>
      <c r="J30" s="68" t="s">
        <v>1003</v>
      </c>
    </row>
    <row r="31" spans="2:12">
      <c r="B31" s="66" t="s">
        <v>989</v>
      </c>
      <c r="C31" s="69" t="s">
        <v>990</v>
      </c>
      <c r="D31" s="69" t="s">
        <v>1039</v>
      </c>
      <c r="E31" s="66" t="s">
        <v>992</v>
      </c>
      <c r="F31" s="66" t="s">
        <v>993</v>
      </c>
      <c r="G31" s="66" t="s">
        <v>994</v>
      </c>
      <c r="H31" s="66" t="s">
        <v>995</v>
      </c>
      <c r="I31" s="66" t="s">
        <v>996</v>
      </c>
      <c r="J31" s="66" t="s">
        <v>997</v>
      </c>
      <c r="K31" s="67" t="s">
        <v>988</v>
      </c>
      <c r="L31" s="63" t="s">
        <v>987</v>
      </c>
    </row>
    <row r="32" spans="2:12">
      <c r="B32" s="5" t="s">
        <v>1083</v>
      </c>
      <c r="C32" s="3" t="s">
        <v>1099</v>
      </c>
      <c r="D32" s="62" t="str">
        <f>IF(OR(ISBLANK(Form!$H$8), Form!$H$8 = "Select One"), "(Blank)", Form!$H$8)</f>
        <v>Incorporated</v>
      </c>
      <c r="E32" s="32" t="str">
        <f>IF(_CB01_01=TRUE, IF($D$32="(Blank)", "ERROR", "OK"), "OK")</f>
        <v>OK</v>
      </c>
      <c r="F32" s="32" t="str">
        <f>IF(_CB01_02=TRUE, IF($D$32="(Blank)", "ERROR", "OK"), "OK")</f>
        <v>OK</v>
      </c>
      <c r="G32" s="32" t="str">
        <f>IF(_CB01_03=TRUE, IF($D$32="(Blank)", "OK", "OK"), "OK")</f>
        <v>OK</v>
      </c>
      <c r="H32" s="32" t="str">
        <f>IF(_CB01_04=TRUE, IF($D$32="(Blank)", "OK", "OK"), "OK")</f>
        <v>OK</v>
      </c>
      <c r="I32" s="32" t="str">
        <f>IF(_CB01_05=TRUE, IF($D$32="(Blank)", "OK", "OK"), "OK")</f>
        <v>OK</v>
      </c>
      <c r="J32" s="32" t="str">
        <f>IF(_CB01_06=TRUE, IF($D$32="(Blank)", "OK", "OK"), "OK")</f>
        <v>OK</v>
      </c>
      <c r="K32" s="64" t="str">
        <f>IF(COUNTIF($E32:$J32, "ERROR")&gt;0, "ERROR", "OK")</f>
        <v>OK</v>
      </c>
      <c r="L32" s="3" t="s">
        <v>1100</v>
      </c>
    </row>
    <row r="33" spans="2:12">
      <c r="B33" s="5" t="s">
        <v>1101</v>
      </c>
      <c r="C33" s="3" t="s">
        <v>1103</v>
      </c>
      <c r="D33" s="62" t="str">
        <f>IF(OR(ISBLANK(Form!$J$8), Form!$J$8 = "Select One"), "(Blank)", Form!$J$8)</f>
        <v>US Federal Tax ID</v>
      </c>
      <c r="E33" s="32" t="str">
        <f>IF(_CB01_01=TRUE, IF($D$33="(Blank)", "ERROR", "OK"), "OK")</f>
        <v>OK</v>
      </c>
      <c r="F33" s="32" t="str">
        <f>IF(_CB01_02=TRUE, IF($D$33="(Blank)", "ERROR", "OK"), "OK")</f>
        <v>OK</v>
      </c>
      <c r="G33" s="32" t="str">
        <f>IF(_CB01_03=TRUE, IF($D$33="(Blank)", "OK", "OK"), "OK")</f>
        <v>OK</v>
      </c>
      <c r="H33" s="32" t="str">
        <f>IF(_CB01_04=TRUE, IF($D$33="(Blank)", "OK", "OK"), "OK")</f>
        <v>OK</v>
      </c>
      <c r="I33" s="32" t="str">
        <f>IF(_CB01_05=TRUE, IF($D$33="(Blank)", "OK", "OK"), "OK")</f>
        <v>OK</v>
      </c>
      <c r="J33" s="32" t="str">
        <f>IF(_CB01_06=TRUE, IF($D$33="(Blank)", "OK", "OK"), "OK")</f>
        <v>OK</v>
      </c>
      <c r="K33" s="64" t="str">
        <f t="shared" ref="K33:K39" si="0">IF(COUNTIF($E33:$J33, "ERROR")&gt;0, "ERROR", "OK")</f>
        <v>OK</v>
      </c>
      <c r="L33" s="3" t="s">
        <v>1104</v>
      </c>
    </row>
    <row r="34" spans="2:12">
      <c r="B34" s="5" t="s">
        <v>1102</v>
      </c>
      <c r="C34" s="3" t="s">
        <v>1105</v>
      </c>
      <c r="D34" s="62" t="str">
        <f>IF(ISBLANK(Form!$H$9), "(Blank)", Form!$H$9)</f>
        <v>55-0438028</v>
      </c>
      <c r="E34" s="32" t="str">
        <f>IF(_CB01_01=TRUE, IF($D$34="(Blank)", "ERROR", "OK"), "OK")</f>
        <v>OK</v>
      </c>
      <c r="F34" s="32" t="str">
        <f>IF(_CB01_02=TRUE, IF($D$34="(Blank)", "ERROR", "OK"), "OK")</f>
        <v>OK</v>
      </c>
      <c r="G34" s="32" t="str">
        <f>IF(_CB01_03=TRUE, IF($D$34="(Blank)", "OK", "OK"), "OK")</f>
        <v>OK</v>
      </c>
      <c r="H34" s="32" t="str">
        <f>IF(_CB01_04=TRUE, IF($D$34="(Blank)", "OK", "OK"), "OK")</f>
        <v>OK</v>
      </c>
      <c r="I34" s="32" t="str">
        <f>IF(_CB01_05=TRUE, IF($D$34="(Blank)", "OK", "OK"), "OK")</f>
        <v>OK</v>
      </c>
      <c r="J34" s="32" t="str">
        <f>IF(_CB01_06=TRUE, IF($D$34="(Blank)", "OK", "OK"), "OK")</f>
        <v>OK</v>
      </c>
      <c r="K34" s="64" t="str">
        <f t="shared" si="0"/>
        <v>OK</v>
      </c>
      <c r="L34" s="3" t="s">
        <v>1184</v>
      </c>
    </row>
    <row r="35" spans="2:12">
      <c r="B35" s="5" t="s">
        <v>1110</v>
      </c>
      <c r="C35" s="3" t="s">
        <v>1106</v>
      </c>
      <c r="D35" s="62" t="str">
        <f>IF(ISBLANK(Form!$J$9), "(Blank)", Form!$J$9)</f>
        <v>(Blank)</v>
      </c>
      <c r="E35" s="32" t="str">
        <f>IF(_CB01_01=TRUE, IF($D$33="Social Security Number", IF($D$35="(Blank)", "ERROR", "OK"), "OK"), "OK")</f>
        <v>OK</v>
      </c>
      <c r="F35" s="32" t="str">
        <f>IF(_CB01_02=TRUE, IF($D$33="Social Security Number", IF($D$35="(Blank)", "ERROR", "OK"), "OK"), "OK")</f>
        <v>OK</v>
      </c>
      <c r="G35" s="32" t="str">
        <f>IF(_CB01_03=TRUE, IF($D$33="Social Security Number", IF($D$35="(Blank)", "OK", "OK"), "OK"), "OK")</f>
        <v>OK</v>
      </c>
      <c r="H35" s="32" t="str">
        <f>IF(_CB01_04=TRUE, IF($D$33="Social Security Number", IF($D$35="(Blank)", "OK", "OK"), "OK"), "OK")</f>
        <v>OK</v>
      </c>
      <c r="I35" s="32" t="str">
        <f>IF(_CB01_05=TRUE, IF($D$33="Social Security Number", IF($D$35="(Blank)", "OK", "OK"), "OK"), "OK")</f>
        <v>OK</v>
      </c>
      <c r="J35" s="32" t="str">
        <f>IF(_CB01_06=TRUE, IF($D$33="Social Security Number", IF($D$35="(Blank)", "OK", "OK"), "OK"), "OK")</f>
        <v>OK</v>
      </c>
      <c r="K35" s="64" t="str">
        <f t="shared" si="0"/>
        <v>OK</v>
      </c>
      <c r="L35" s="3" t="s">
        <v>1185</v>
      </c>
    </row>
    <row r="36" spans="2:12">
      <c r="B36" s="5" t="s">
        <v>1111</v>
      </c>
      <c r="C36" s="3" t="s">
        <v>1107</v>
      </c>
      <c r="D36" s="62" t="str">
        <f>_CB07</f>
        <v>OK</v>
      </c>
      <c r="E36" s="32" t="str">
        <f>IF(_CB01_01=TRUE, $D$36, "OK")</f>
        <v>OK</v>
      </c>
      <c r="F36" s="32" t="str">
        <f>IF(_CB01_02=TRUE, $D$36, "OK")</f>
        <v>OK</v>
      </c>
      <c r="G36" s="32" t="str">
        <f>IF(_CB01_03=TRUE, "OK", "OK")</f>
        <v>OK</v>
      </c>
      <c r="H36" s="32" t="str">
        <f>IF(_CB01_04=TRUE, "OK", "OK")</f>
        <v>OK</v>
      </c>
      <c r="I36" s="32" t="str">
        <f>IF(_CB01_05=TRUE, "OK", "OK")</f>
        <v>OK</v>
      </c>
      <c r="J36" s="32" t="str">
        <f>IF(_CB01_06=TRUE, "OK", "OK")</f>
        <v>OK</v>
      </c>
      <c r="K36" s="64" t="str">
        <f t="shared" si="0"/>
        <v>OK</v>
      </c>
      <c r="L36" s="3" t="s">
        <v>1186</v>
      </c>
    </row>
    <row r="37" spans="2:12">
      <c r="B37" s="5" t="s">
        <v>1112</v>
      </c>
      <c r="C37" s="3" t="s">
        <v>918</v>
      </c>
      <c r="D37" s="62" t="str">
        <f>IF(OR(ISBLANK(Form!$H$12), Form!$H$12 = "Select One"), "(Blank)", Form!$H$12)</f>
        <v>Direct</v>
      </c>
      <c r="E37" s="32" t="str">
        <f>IF(_CB01_01=TRUE, IF($D$37="(Blank)", "ERROR", "OK"), "OK")</f>
        <v>OK</v>
      </c>
      <c r="F37" s="32" t="str">
        <f>IF(_CB01_02=TRUE, IF($D$37="(Blank)", "ERROR", "OK"), "OK")</f>
        <v>OK</v>
      </c>
      <c r="G37" s="32" t="str">
        <f>IF(_CB01_03=TRUE, IF($D$37="(Blank)", "OK", "OK"), "OK")</f>
        <v>OK</v>
      </c>
      <c r="H37" s="32" t="str">
        <f>IF(_CB01_04=TRUE, IF($D$37="(Blank)", "OK", "OK"), "OK")</f>
        <v>OK</v>
      </c>
      <c r="I37" s="32" t="str">
        <f>IF(_CB01_05=TRUE, IF($D$37="(Blank)", "OK", "OK"), "OK")</f>
        <v>OK</v>
      </c>
      <c r="J37" s="32" t="str">
        <f>IF(_CB01_06=TRUE, IF($D$37="(Blank)", "OK", "OK"), "OK")</f>
        <v>OK</v>
      </c>
      <c r="K37" s="64" t="str">
        <f t="shared" si="0"/>
        <v>OK</v>
      </c>
      <c r="L37" s="3" t="s">
        <v>1187</v>
      </c>
    </row>
    <row r="38" spans="2:12">
      <c r="B38" s="5" t="s">
        <v>1113</v>
      </c>
      <c r="C38" s="3" t="s">
        <v>1108</v>
      </c>
      <c r="D38" s="62" t="str">
        <f>IF(ISBLANK(Form!$H$14), "(Blank)", Form!$H$14)</f>
        <v>SIGHT GLASSES &amp; LEVEL GUAGES</v>
      </c>
      <c r="E38" s="32" t="str">
        <f>IF(_CB01_01=TRUE, IF($D$38="(Blank)", "ERROR", "OK"), "OK")</f>
        <v>OK</v>
      </c>
      <c r="F38" s="32" t="str">
        <f>IF(_CB01_02=TRUE, IF($D$38="(Blank)", "ERROR", "OK"), "OK")</f>
        <v>OK</v>
      </c>
      <c r="G38" s="32" t="str">
        <f>IF(_CB01_03=TRUE, IF($D$38="(Blank)", "OK", "OK"), "OK")</f>
        <v>OK</v>
      </c>
      <c r="H38" s="32" t="str">
        <f>IF(_CB01_04=TRUE, IF($D$38="(Blank)", "OK", "OK"), "OK")</f>
        <v>OK</v>
      </c>
      <c r="I38" s="32" t="str">
        <f>IF(_CB01_05=TRUE, IF($D$38="(Blank)", "OK", "OK"), "OK")</f>
        <v>OK</v>
      </c>
      <c r="J38" s="32" t="str">
        <f>IF(_CB01_06=TRUE, IF($D$38="(Blank)", "OK", "OK"), "OK")</f>
        <v>OK</v>
      </c>
      <c r="K38" s="64" t="str">
        <f t="shared" si="0"/>
        <v>OK</v>
      </c>
      <c r="L38" s="3" t="s">
        <v>1188</v>
      </c>
    </row>
    <row r="39" spans="2:12">
      <c r="B39" s="5" t="s">
        <v>1114</v>
      </c>
      <c r="C39" s="3" t="s">
        <v>1109</v>
      </c>
      <c r="D39" s="62" t="str">
        <f>IF(OR(ISBLANK(Form!$H$15), Form!$H$15 = "Select One"), "(Blank)", Form!$H$15)</f>
        <v>STEEL/ FABRICATIONS - STEEL (234410)</v>
      </c>
      <c r="E39" s="32" t="str">
        <f>IF(_CB01_01=TRUE, IF($D$39="(Blank)", "ERROR", "OK"), "OK")</f>
        <v>OK</v>
      </c>
      <c r="F39" s="32" t="str">
        <f>IF(_CB01_02=TRUE, IF($D$39="(Blank)", "ERROR", "OK"), "OK")</f>
        <v>OK</v>
      </c>
      <c r="G39" s="32" t="str">
        <f>IF(_CB01_03=TRUE, IF($D$39="(Blank)", "OK", "OK"), "OK")</f>
        <v>OK</v>
      </c>
      <c r="H39" s="32" t="str">
        <f>IF(_CB01_04=TRUE, IF($D$39="(Blank)", "OK", "OK"), "OK")</f>
        <v>OK</v>
      </c>
      <c r="I39" s="32" t="str">
        <f>IF(_CB01_05=TRUE, IF($D$39="(Blank)", "OK", "OK"), "OK")</f>
        <v>OK</v>
      </c>
      <c r="J39" s="32" t="str">
        <f>IF(_CB01_06=TRUE, IF($D$39="(Blank)", "OK", "OK"), "OK")</f>
        <v>OK</v>
      </c>
      <c r="K39" s="64" t="str">
        <f t="shared" si="0"/>
        <v>OK</v>
      </c>
      <c r="L39" s="3" t="s">
        <v>1189</v>
      </c>
    </row>
    <row r="40" spans="2:12">
      <c r="B40" s="5" t="s">
        <v>1115</v>
      </c>
      <c r="C40" s="73" t="s">
        <v>1836</v>
      </c>
      <c r="D40" s="62" t="str">
        <f>IF(OR(ISBLANK(Form!$I$17), Form!$I$17 = "Select One"), "(Blank)", Form!$I$17)</f>
        <v>(Blank)</v>
      </c>
      <c r="E40" s="32" t="str">
        <f>IF(_CB01_01=TRUE, IF($D$40="(Blank)", "ERROR", "OK"), "OK")</f>
        <v>OK</v>
      </c>
      <c r="F40" s="32" t="str">
        <f>IF(_CB01_02=TRUE, IF($D$40="(Blank)", "ERROR", "OK"), "OK")</f>
        <v>ERROR</v>
      </c>
      <c r="G40" s="32" t="str">
        <f>IF(_CB01_03=TRUE, "OK", "OK")</f>
        <v>OK</v>
      </c>
      <c r="H40" s="32" t="str">
        <f>IF(_CB01_04=TRUE, "OK", "OK")</f>
        <v>OK</v>
      </c>
      <c r="I40" s="32" t="str">
        <f>IF(_CB01_05=TRUE,  "OK", "OK")</f>
        <v>OK</v>
      </c>
      <c r="J40" s="32" t="str">
        <f>IF(_CB01_06=TRUE, "OK", "OK")</f>
        <v>OK</v>
      </c>
      <c r="K40" s="64" t="str">
        <f>IF(COUNTIF($E40:$J40, "ERROR")&gt;0, "ERROR", "OK")</f>
        <v>ERROR</v>
      </c>
      <c r="L40" s="3" t="s">
        <v>1837</v>
      </c>
    </row>
    <row r="41" spans="2:12" s="80" customFormat="1">
      <c r="B41" s="5" t="s">
        <v>1838</v>
      </c>
      <c r="C41" s="73" t="s">
        <v>1839</v>
      </c>
      <c r="D41" s="62" t="str">
        <f>_CB19</f>
        <v>OK</v>
      </c>
      <c r="E41" s="32" t="str">
        <f>IF(_CB01_01=TRUE, $D$41, "OK")</f>
        <v>OK</v>
      </c>
      <c r="F41" s="32" t="str">
        <f>IF(_CB01_02=TRUE,$D$41, "OK")</f>
        <v>OK</v>
      </c>
      <c r="G41" s="32" t="str">
        <f>IF(_CB01_03=TRUE, "OK", "OK")</f>
        <v>OK</v>
      </c>
      <c r="H41" s="32" t="str">
        <f>IF(_CB01_04=TRUE, "OK", "OK")</f>
        <v>OK</v>
      </c>
      <c r="I41" s="32" t="str">
        <f>IF(_CB01_05=TRUE, "OK", "OK")</f>
        <v>OK</v>
      </c>
      <c r="J41" s="32" t="str">
        <f>IF(_CB01_06=TRUE, "OK", "OK")</f>
        <v>OK</v>
      </c>
      <c r="K41" s="64" t="str">
        <f>IF(COUNTIF($E41:$J41, "ERROR")&gt;0, "ERROR", "OK")</f>
        <v>OK</v>
      </c>
      <c r="L41" s="3" t="s">
        <v>1856</v>
      </c>
    </row>
    <row r="42" spans="2:12">
      <c r="B42" s="86" t="s">
        <v>1278</v>
      </c>
      <c r="C42" s="77" t="s">
        <v>1279</v>
      </c>
      <c r="D42" s="91">
        <f>IF(ISBLANK(Form!I19),"(Blank)",Form!I19)</f>
        <v>1468217</v>
      </c>
      <c r="E42" s="32" t="str">
        <f>IF(_CB01_01=TRUE, IF($D$42="(Blank)","ERROR","OK"),"OK")</f>
        <v>OK</v>
      </c>
      <c r="F42" s="87" t="str">
        <f>IF(_CB01_02=TRUE, IF($D$42="(Blank)","ERROR","OK"),"OK")</f>
        <v>OK</v>
      </c>
      <c r="G42" s="87" t="str">
        <f>IF(_CB01_03=TRUE, IF($D$42="(Blank)","OK","OK"),"OK")</f>
        <v>OK</v>
      </c>
      <c r="H42" s="88" t="str">
        <f>IF(_CB01_04=TRUE, IF($D$42="(Blank)","OK","OK"),"OK")</f>
        <v>OK</v>
      </c>
      <c r="I42" s="88" t="str">
        <f>IF(_CB01_05=TRUE, IF($D$42="(Blank)","OK","OK"),"OK")</f>
        <v>OK</v>
      </c>
      <c r="J42" s="88" t="str">
        <f>IF(_CB01_06=TRUE, IF($D$42="(Blank)","OK","OK"),"OK")</f>
        <v>OK</v>
      </c>
      <c r="K42" s="89" t="str">
        <f>IF(COUNTIF($E42:$J42, "ERROR")&gt;0, "ERROR", "OK")</f>
        <v>OK</v>
      </c>
      <c r="L42" s="90" t="s">
        <v>1812</v>
      </c>
    </row>
    <row r="43" spans="2:12" s="80" customFormat="1">
      <c r="B43" s="5" t="s">
        <v>1813</v>
      </c>
      <c r="C43" s="73" t="s">
        <v>1814</v>
      </c>
      <c r="D43" s="62" t="str">
        <f>IF(ISBLANK(Form!$I$20), "(Blank)", Form!$I$20)</f>
        <v>N/A</v>
      </c>
      <c r="E43" s="32" t="str">
        <f>IF(_CB01_01=TRUE, IF(AND('Form Drop Down'!$AB$45=1, $D$43="(Blank)"),"ERROR","OK"), "OK")</f>
        <v>OK</v>
      </c>
      <c r="F43" s="87" t="str">
        <f>IF(_CB01_02=TRUE, IF(AND('Form Drop Down'!$AB$45=1, $D$43="(Blank)"),"ERROR","OK"), "OK")</f>
        <v>OK</v>
      </c>
      <c r="G43" s="87" t="str">
        <f>IF(_CB01_03=TRUE, IF(AND('Form Drop Down'!$AB$45=1, $D$43="(Blank)"),"OK","OK"), "OK")</f>
        <v>OK</v>
      </c>
      <c r="H43" s="88" t="str">
        <f>IF(_CB01_04=TRUE, IF(AND('Form Drop Down'!$AB$45=1, $D$43="(Blank)"),"OK","OK"), "OK")</f>
        <v>OK</v>
      </c>
      <c r="I43" s="88" t="str">
        <f>IF(_CB01_05=TRUE, IF(AND('Form Drop Down'!$AB$45=1, $D$43="(Blank)"),"OK","OK"), "OK")</f>
        <v>OK</v>
      </c>
      <c r="J43" s="88" t="str">
        <f>IF(_CB01_06=TRUE, IF(AND('Form Drop Down'!$AB$45=1, $D$43="(Blank)"),"OK","OK"), "OK")</f>
        <v>OK</v>
      </c>
      <c r="K43" s="64" t="str">
        <f>IF(COUNTIF($E43:$J43, "ERROR")&gt;0, "ERROR", "OK")</f>
        <v>OK</v>
      </c>
      <c r="L43" s="3" t="s">
        <v>1815</v>
      </c>
    </row>
    <row r="44" spans="2:12" s="80" customFormat="1">
      <c r="B44" s="4"/>
    </row>
    <row r="45" spans="2:12">
      <c r="B45" s="363" t="s">
        <v>1084</v>
      </c>
      <c r="C45" s="364"/>
      <c r="D45" s="362"/>
      <c r="E45" s="68" t="s">
        <v>998</v>
      </c>
      <c r="F45" s="68" t="s">
        <v>999</v>
      </c>
      <c r="G45" s="68" t="s">
        <v>1000</v>
      </c>
      <c r="H45" s="68" t="s">
        <v>1001</v>
      </c>
      <c r="I45" s="68" t="s">
        <v>1002</v>
      </c>
      <c r="J45" s="68" t="s">
        <v>1003</v>
      </c>
    </row>
    <row r="46" spans="2:12">
      <c r="B46" s="66" t="s">
        <v>989</v>
      </c>
      <c r="C46" s="69" t="s">
        <v>990</v>
      </c>
      <c r="D46" s="69" t="s">
        <v>1039</v>
      </c>
      <c r="E46" s="66" t="s">
        <v>992</v>
      </c>
      <c r="F46" s="66" t="s">
        <v>993</v>
      </c>
      <c r="G46" s="66" t="s">
        <v>994</v>
      </c>
      <c r="H46" s="66" t="s">
        <v>995</v>
      </c>
      <c r="I46" s="66" t="s">
        <v>996</v>
      </c>
      <c r="J46" s="66" t="s">
        <v>997</v>
      </c>
      <c r="K46" s="67" t="s">
        <v>988</v>
      </c>
      <c r="L46" s="63" t="s">
        <v>987</v>
      </c>
    </row>
    <row r="47" spans="2:12">
      <c r="B47" s="5" t="s">
        <v>1165</v>
      </c>
      <c r="C47" s="3" t="s">
        <v>1116</v>
      </c>
      <c r="D47" s="3" t="str">
        <f>IF(ISBLANK(Form!$I$23), "(Blank)", Form!$I$23)</f>
        <v>PRESSURE PRODUCTS CO, INC.</v>
      </c>
      <c r="E47" s="32" t="str">
        <f>IF(_CB01_01=TRUE,IF($D$47="(Blank)", "ERROR", "OK"), "OK")</f>
        <v>OK</v>
      </c>
      <c r="F47" s="32" t="str">
        <f>IF(_CB01_02=TRUE,IF($D$47="(Blank)", "ERROR", "OK"), "OK")</f>
        <v>OK</v>
      </c>
      <c r="G47" s="32" t="str">
        <f>IF(_CB01_03=TRUE,IF($D$47="(Blank)", "ERROR", "OK"), "OK")</f>
        <v>OK</v>
      </c>
      <c r="H47" s="32" t="str">
        <f>IF(_CB01_04=TRUE,IF($D$47="(Blank)", "ERROR", "OK"), "OK")</f>
        <v>OK</v>
      </c>
      <c r="I47" s="32" t="str">
        <f>IF(_CB01_05=TRUE,IF($D$47="(Blank)", "ERROR", "OK"), "OK")</f>
        <v>OK</v>
      </c>
      <c r="J47" s="32" t="str">
        <f>IF(_CB01_06=TRUE,IF($D$47="(Blank)", "ERROR", "OK"), "OK")</f>
        <v>OK</v>
      </c>
      <c r="K47" s="64" t="str">
        <f t="shared" ref="K47:K65" si="1">IF(COUNTIF($E47:$J47, "ERROR")&gt;0, "ERROR", "OK")</f>
        <v>OK</v>
      </c>
      <c r="L47" s="3" t="s">
        <v>1190</v>
      </c>
    </row>
    <row r="48" spans="2:12">
      <c r="B48" s="5" t="s">
        <v>1166</v>
      </c>
      <c r="C48" s="3" t="s">
        <v>1117</v>
      </c>
      <c r="D48" s="3" t="str">
        <f>IF(ISBLANK(Form!$I$24), "(Blank)", Form!$I$24)</f>
        <v>4540 W. WASHINGTON STREET</v>
      </c>
      <c r="E48" s="32" t="str">
        <f>IF(_CB01_01=TRUE,IF($D$48="(Blank)", "ERROR", "OK"), "OK")</f>
        <v>OK</v>
      </c>
      <c r="F48" s="32" t="str">
        <f>IF(_CB01_02=TRUE,IF($D$48="(Blank)", "ERROR", "OK"), "OK")</f>
        <v>OK</v>
      </c>
      <c r="G48" s="32" t="str">
        <f>IF(_CB01_03=TRUE,IF($D$48="(Blank)", "ERROR", "OK"), "OK")</f>
        <v>OK</v>
      </c>
      <c r="H48" s="32" t="str">
        <f>IF(_CB01_04=TRUE,IF($D$48="(Blank)", "ERROR", "OK"), "OK")</f>
        <v>OK</v>
      </c>
      <c r="I48" s="32" t="str">
        <f>IF(_CB01_05=TRUE,IF($D$48="(Blank)", "OK", "OK"), "OK")</f>
        <v>OK</v>
      </c>
      <c r="J48" s="32" t="str">
        <f>IF(_CB01_06=TRUE,IF($D$48="(Blank)", "OK", "OK"), "OK")</f>
        <v>OK</v>
      </c>
      <c r="K48" s="64" t="str">
        <f t="shared" si="1"/>
        <v>OK</v>
      </c>
      <c r="L48" s="3" t="s">
        <v>1191</v>
      </c>
    </row>
    <row r="49" spans="2:12">
      <c r="B49" s="5" t="s">
        <v>1167</v>
      </c>
      <c r="C49" s="3" t="s">
        <v>1118</v>
      </c>
      <c r="D49" s="3" t="str">
        <f>IF(ISBLANK(Form!$I$26), "(Blank)", Form!$I$26)</f>
        <v>CHARLESTON</v>
      </c>
      <c r="E49" s="32" t="str">
        <f>IF(_CB01_01=TRUE,IF($D$49="(Blank)", "ERROR", "OK"), "OK")</f>
        <v>OK</v>
      </c>
      <c r="F49" s="32" t="str">
        <f>IF(_CB01_02=TRUE,IF($D$49="(Blank)", "ERROR", "OK"), "OK")</f>
        <v>OK</v>
      </c>
      <c r="G49" s="32" t="str">
        <f>IF(_CB01_03=TRUE,IF($D$49="(Blank)", "ERROR", "OK"), "OK")</f>
        <v>OK</v>
      </c>
      <c r="H49" s="32" t="str">
        <f>IF(_CB01_04=TRUE,IF($D$49="(Blank)", "ERROR", "OK"), "OK")</f>
        <v>OK</v>
      </c>
      <c r="I49" s="32" t="str">
        <f>IF(_CB01_05=TRUE,IF($D$49="(Blank)", "OK", "OK"), "OK")</f>
        <v>OK</v>
      </c>
      <c r="J49" s="32" t="str">
        <f>IF(_CB01_06=TRUE,IF($D$49="(Blank)", "OK", "OK"), "OK")</f>
        <v>OK</v>
      </c>
      <c r="K49" s="64" t="str">
        <f t="shared" si="1"/>
        <v>OK</v>
      </c>
      <c r="L49" s="3" t="s">
        <v>1192</v>
      </c>
    </row>
    <row r="50" spans="2:12">
      <c r="B50" s="5" t="s">
        <v>1168</v>
      </c>
      <c r="C50" s="3" t="s">
        <v>1119</v>
      </c>
      <c r="D50" s="3" t="str">
        <f>IF(ISBLANK(Form!$J$26), "(Blank)", Form!$J$26)</f>
        <v>WV</v>
      </c>
      <c r="E50" s="32" t="str">
        <f>IF(_CB01_01=TRUE,IF($D$50="(Blank)", "ERROR", "OK"), "OK")</f>
        <v>OK</v>
      </c>
      <c r="F50" s="32" t="str">
        <f>IF(_CB01_02=TRUE,IF($D$50="(Blank)", "ERROR", "OK"), "OK")</f>
        <v>OK</v>
      </c>
      <c r="G50" s="32" t="str">
        <f>IF(_CB01_03=TRUE,IF($D$50="(Blank)", "ERROR", "OK"), "OK")</f>
        <v>OK</v>
      </c>
      <c r="H50" s="32" t="str">
        <f>IF(_CB01_04=TRUE,IF($D$50="(Blank)", "ERROR", "OK"), "OK")</f>
        <v>OK</v>
      </c>
      <c r="I50" s="32" t="str">
        <f>IF(_CB01_05=TRUE,IF($D$50="(Blank)", "OK", "OK"), "OK")</f>
        <v>OK</v>
      </c>
      <c r="J50" s="32" t="str">
        <f>IF(_CB01_06=TRUE,IF($D$50="(Blank)", "OK", "OK"), "OK")</f>
        <v>OK</v>
      </c>
      <c r="K50" s="64" t="str">
        <f t="shared" si="1"/>
        <v>OK</v>
      </c>
      <c r="L50" s="3" t="s">
        <v>1193</v>
      </c>
    </row>
    <row r="51" spans="2:12">
      <c r="B51" s="5" t="s">
        <v>1169</v>
      </c>
      <c r="C51" s="3" t="s">
        <v>1120</v>
      </c>
      <c r="D51" s="3">
        <f>IF(ISBLANK(Form!$K$26), "(Blank)", Form!$K$26)</f>
        <v>25313</v>
      </c>
      <c r="E51" s="32" t="str">
        <f>IF(_CB01_01=TRUE,IF($D$51="(Blank)", "ERROR", "OK"), "OK")</f>
        <v>OK</v>
      </c>
      <c r="F51" s="32" t="str">
        <f>IF(_CB01_02=TRUE,IF($D$51="(Blank)", "ERROR", "OK"), "OK")</f>
        <v>OK</v>
      </c>
      <c r="G51" s="32" t="str">
        <f>IF(_CB01_03=TRUE,IF($D$51="(Blank)", "ERROR", "OK"), "OK")</f>
        <v>OK</v>
      </c>
      <c r="H51" s="32" t="str">
        <f>IF(_CB01_04=TRUE,IF($D$51="(Blank)", "ERROR", "OK"), "OK")</f>
        <v>OK</v>
      </c>
      <c r="I51" s="32" t="str">
        <f>IF(_CB01_05=TRUE,IF($D$51="(Blank)", "OK", "OK"), "OK")</f>
        <v>OK</v>
      </c>
      <c r="J51" s="32" t="str">
        <f>IF(_CB01_06=TRUE,IF($D$51="(Blank)", "OK", "OK"), "OK")</f>
        <v>OK</v>
      </c>
      <c r="K51" s="64" t="str">
        <f t="shared" si="1"/>
        <v>OK</v>
      </c>
      <c r="L51" s="3" t="s">
        <v>1194</v>
      </c>
    </row>
    <row r="52" spans="2:12">
      <c r="B52" s="5" t="s">
        <v>1170</v>
      </c>
      <c r="C52" s="3" t="s">
        <v>1121</v>
      </c>
      <c r="D52" s="3" t="str">
        <f>IF(OR(ISBLANK(Form!$L$26), Form!$L$26 = "Select One"), "(Blank)", Form!$L$26)</f>
        <v>US</v>
      </c>
      <c r="E52" s="32" t="str">
        <f>IF(_CB01_01=TRUE,IF($D$52="(Blank)", "ERROR", "OK"), "OK")</f>
        <v>OK</v>
      </c>
      <c r="F52" s="32" t="str">
        <f>IF(_CB01_02=TRUE,IF($D$52="(Blank)", "ERROR", "OK"), "OK")</f>
        <v>OK</v>
      </c>
      <c r="G52" s="32" t="str">
        <f>IF(_CB01_03=TRUE,IF($D$52="(Blank)", "ERROR", "OK"), "OK")</f>
        <v>OK</v>
      </c>
      <c r="H52" s="32" t="str">
        <f>IF(_CB01_04=TRUE,IF($D$52="(Blank)", "ERROR", "OK"), "OK")</f>
        <v>OK</v>
      </c>
      <c r="I52" s="32" t="str">
        <f>IF(_CB01_05=TRUE,IF($D$52="(Blank)", "OK", "OK"), "OK")</f>
        <v>OK</v>
      </c>
      <c r="J52" s="32" t="str">
        <f>IF(_CB01_06=TRUE,IF($D$52="(Blank)", "OK", "OK"), "OK")</f>
        <v>OK</v>
      </c>
      <c r="K52" s="64" t="str">
        <f t="shared" si="1"/>
        <v>OK</v>
      </c>
      <c r="L52" s="3" t="s">
        <v>1195</v>
      </c>
    </row>
    <row r="53" spans="2:12">
      <c r="B53" s="5" t="s">
        <v>1171</v>
      </c>
      <c r="C53" s="3" t="s">
        <v>1122</v>
      </c>
      <c r="D53" s="3" t="str">
        <f>IF(ISBLANK(Form!$I$27), "(Blank)", Form!$I$27)</f>
        <v>AKASH</v>
      </c>
      <c r="E53" s="32" t="str">
        <f>IF(_CB01_01=TRUE,"OK", "OK")</f>
        <v>OK</v>
      </c>
      <c r="F53" s="32" t="str">
        <f>IF(_CB01_02=TRUE,"OK", "OK")</f>
        <v>OK</v>
      </c>
      <c r="G53" s="32" t="str">
        <f>IF(_CB01_03=TRUE,"OK", "OK")</f>
        <v>OK</v>
      </c>
      <c r="H53" s="32" t="str">
        <f>IF(_CB01_04=TRUE,"OK", "OK")</f>
        <v>OK</v>
      </c>
      <c r="I53" s="32" t="str">
        <f>IF(_CB01_05=TRUE,"OK", "OK")</f>
        <v>OK</v>
      </c>
      <c r="J53" s="32" t="str">
        <f>IF(_CB01_06=TRUE,"OK", "OK")</f>
        <v>OK</v>
      </c>
      <c r="K53" s="64" t="str">
        <f t="shared" si="1"/>
        <v>OK</v>
      </c>
      <c r="L53" s="3" t="s">
        <v>1196</v>
      </c>
    </row>
    <row r="54" spans="2:12">
      <c r="B54" s="5" t="s">
        <v>1172</v>
      </c>
      <c r="C54" s="3" t="s">
        <v>1123</v>
      </c>
      <c r="D54" s="3" t="str">
        <f>IF(ISBLANK(Form!$I$28), "(Blank)", Form!$I$28)</f>
        <v>304-744-7871</v>
      </c>
      <c r="E54" s="32" t="str">
        <f>IF(_CB01_01=TRUE,"OK", "OK")</f>
        <v>OK</v>
      </c>
      <c r="F54" s="32" t="str">
        <f>IF(_CB01_02=TRUE,"OK", "OK")</f>
        <v>OK</v>
      </c>
      <c r="G54" s="32" t="str">
        <f>IF(_CB01_03=TRUE,"OK", "OK")</f>
        <v>OK</v>
      </c>
      <c r="H54" s="32" t="str">
        <f>IF(_CB01_04=TRUE,"OK", "OK")</f>
        <v>OK</v>
      </c>
      <c r="I54" s="32" t="str">
        <f>IF(_CB01_05=TRUE,"OK", "OK")</f>
        <v>OK</v>
      </c>
      <c r="J54" s="32" t="str">
        <f>IF(_CB01_06=TRUE,"OK", "OK")</f>
        <v>OK</v>
      </c>
      <c r="K54" s="64" t="str">
        <f t="shared" si="1"/>
        <v>OK</v>
      </c>
      <c r="L54" s="3" t="s">
        <v>1197</v>
      </c>
    </row>
    <row r="55" spans="2:12">
      <c r="B55" s="5" t="s">
        <v>1173</v>
      </c>
      <c r="C55" s="3" t="s">
        <v>1124</v>
      </c>
      <c r="D55" s="3" t="str">
        <f>IF(ISBLANK(Form!$I$29), "(Blank)", Form!$I$29)</f>
        <v>304-744-6705</v>
      </c>
      <c r="E55" s="32" t="str">
        <f>IF(_CB01_01=TRUE,"OK", "OK")</f>
        <v>OK</v>
      </c>
      <c r="F55" s="32" t="str">
        <f>IF(_CB01_02=TRUE,"OK", "OK")</f>
        <v>OK</v>
      </c>
      <c r="G55" s="32" t="str">
        <f>IF(_CB01_03=TRUE,"OK", "OK")</f>
        <v>OK</v>
      </c>
      <c r="H55" s="32" t="str">
        <f>IF(_CB01_04=TRUE,"OK", "OK")</f>
        <v>OK</v>
      </c>
      <c r="I55" s="32" t="str">
        <f>IF(_CB01_05=TRUE,"OK", "OK")</f>
        <v>OK</v>
      </c>
      <c r="J55" s="32" t="str">
        <f>IF(_CB01_06=TRUE,"OK", "OK")</f>
        <v>OK</v>
      </c>
      <c r="K55" s="64" t="str">
        <f t="shared" si="1"/>
        <v>OK</v>
      </c>
      <c r="L55" s="3" t="s">
        <v>1198</v>
      </c>
    </row>
    <row r="56" spans="2:12">
      <c r="B56" s="5" t="s">
        <v>1174</v>
      </c>
      <c r="C56" s="3" t="s">
        <v>1125</v>
      </c>
      <c r="D56" s="3" t="str">
        <f>IF(ISBLANK(Form!$I$30), "(Blank)", Form!$I$30)</f>
        <v>ASRIN@PRESSUREPRODUCTS.COM</v>
      </c>
      <c r="E56" s="32" t="str">
        <f>IF(_CB01_01=TRUE,"OK", "OK")</f>
        <v>OK</v>
      </c>
      <c r="F56" s="32" t="str">
        <f>IF(_CB01_02=TRUE,"OK", "OK")</f>
        <v>OK</v>
      </c>
      <c r="G56" s="32" t="str">
        <f>IF(_CB01_03=TRUE,"OK", "OK")</f>
        <v>OK</v>
      </c>
      <c r="H56" s="32" t="str">
        <f>IF(_CB01_04=TRUE,"OK", "OK")</f>
        <v>OK</v>
      </c>
      <c r="I56" s="32" t="str">
        <f>IF(_CB01_05=TRUE,"OK", "OK")</f>
        <v>OK</v>
      </c>
      <c r="J56" s="32" t="str">
        <f>IF(_CB01_06=TRUE,"OK", "OK")</f>
        <v>OK</v>
      </c>
      <c r="K56" s="64" t="str">
        <f t="shared" si="1"/>
        <v>OK</v>
      </c>
      <c r="L56" s="3" t="s">
        <v>1199</v>
      </c>
    </row>
    <row r="57" spans="2:12">
      <c r="B57" s="5" t="s">
        <v>1175</v>
      </c>
      <c r="C57" s="3" t="s">
        <v>1126</v>
      </c>
      <c r="D57" s="3" t="str">
        <f>IF(ISBLANK(Form!$I$31), "(Blank)", Form!$I$31)</f>
        <v>4540 W. WASHINGTON STREET</v>
      </c>
      <c r="E57" s="32" t="str">
        <f>IF(_CB01_01=TRUE,IF($D$57="(Blank)", "ERROR", "OK"), "OK")</f>
        <v>OK</v>
      </c>
      <c r="F57" s="32" t="str">
        <f>IF(_CB01_02=TRUE,IF($D$57="(Blank)", "ERROR", "OK"), "OK")</f>
        <v>OK</v>
      </c>
      <c r="G57" s="32" t="str">
        <f>IF(_CB01_03=TRUE,IF($D$57="(Blank)", "ERROR", "OK"), "OK")</f>
        <v>OK</v>
      </c>
      <c r="H57" s="32" t="str">
        <f>IF(_CB01_04=TRUE,IF($D$57="(Blank)", "ERROR", "OK"), "OK")</f>
        <v>OK</v>
      </c>
      <c r="I57" s="32" t="str">
        <f>IF(_CB01_05=TRUE,IF($D$57="(Blank)", "OK", "OK"), "OK")</f>
        <v>OK</v>
      </c>
      <c r="J57" s="32" t="str">
        <f>IF(_CB01_06=TRUE,IF($D$57="(Blank)", "OK", "OK"), "OK")</f>
        <v>OK</v>
      </c>
      <c r="K57" s="64" t="str">
        <f t="shared" si="1"/>
        <v>OK</v>
      </c>
      <c r="L57" s="3" t="s">
        <v>1200</v>
      </c>
    </row>
    <row r="58" spans="2:12">
      <c r="B58" s="5" t="s">
        <v>1176</v>
      </c>
      <c r="C58" s="3" t="s">
        <v>1127</v>
      </c>
      <c r="D58" s="3" t="str">
        <f>IF(ISBLANK(Form!$I$33), "(Blank)", Form!$I$33)</f>
        <v>CHARLESTON</v>
      </c>
      <c r="E58" s="32" t="str">
        <f>IF(_CB01_01=TRUE,IF($D$58="(Blank)", "ERROR", "OK"), "OK")</f>
        <v>OK</v>
      </c>
      <c r="F58" s="32" t="str">
        <f>IF(_CB01_02=TRUE,IF($D$58="(Blank)", "ERROR", "OK"), "OK")</f>
        <v>OK</v>
      </c>
      <c r="G58" s="32" t="str">
        <f>IF(_CB01_03=TRUE,IF($D$58="(Blank)", "ERROR", "OK"), "OK")</f>
        <v>OK</v>
      </c>
      <c r="H58" s="32" t="str">
        <f>IF(_CB01_04=TRUE,IF($D$58="(Blank)", "ERROR", "OK"), "OK")</f>
        <v>OK</v>
      </c>
      <c r="I58" s="32" t="str">
        <f>IF(_CB01_05=TRUE,IF($D$58="(Blank)", "OK", "OK"), "OK")</f>
        <v>OK</v>
      </c>
      <c r="J58" s="32" t="str">
        <f>IF(_CB01_06=TRUE,IF($D$58="(Blank)", "OK", "OK"), "OK")</f>
        <v>OK</v>
      </c>
      <c r="K58" s="64" t="str">
        <f t="shared" si="1"/>
        <v>OK</v>
      </c>
      <c r="L58" s="3" t="s">
        <v>1201</v>
      </c>
    </row>
    <row r="59" spans="2:12">
      <c r="B59" s="5" t="s">
        <v>1177</v>
      </c>
      <c r="C59" s="3" t="s">
        <v>1128</v>
      </c>
      <c r="D59" s="3" t="str">
        <f>IF(ISBLANK(Form!$J$33), "(Blank)", Form!$J$33)</f>
        <v>WV</v>
      </c>
      <c r="E59" s="32" t="str">
        <f>IF(_CB01_01=TRUE,IF($D$59="(Blank)", "ERROR", "OK"), "OK")</f>
        <v>OK</v>
      </c>
      <c r="F59" s="32" t="str">
        <f>IF(_CB01_02=TRUE,IF($D$59="(Blank)", "ERROR", "OK"), "OK")</f>
        <v>OK</v>
      </c>
      <c r="G59" s="32" t="str">
        <f>IF(_CB01_03=TRUE,IF($D$59="(Blank)", "ERROR", "OK"), "OK")</f>
        <v>OK</v>
      </c>
      <c r="H59" s="32" t="str">
        <f>IF(_CB01_04=TRUE,IF($D$59="(Blank)", "ERROR", "OK"), "OK")</f>
        <v>OK</v>
      </c>
      <c r="I59" s="32" t="str">
        <f>IF(_CB01_05=TRUE,IF($D$59="(Blank)", "OK", "OK"), "OK")</f>
        <v>OK</v>
      </c>
      <c r="J59" s="32" t="str">
        <f>IF(_CB01_06=TRUE,IF($D$59="(Blank)", "OK", "OK"), "OK")</f>
        <v>OK</v>
      </c>
      <c r="K59" s="64" t="str">
        <f t="shared" si="1"/>
        <v>OK</v>
      </c>
      <c r="L59" s="3" t="s">
        <v>1202</v>
      </c>
    </row>
    <row r="60" spans="2:12">
      <c r="B60" s="5" t="s">
        <v>1178</v>
      </c>
      <c r="C60" s="3" t="s">
        <v>1129</v>
      </c>
      <c r="D60" s="3">
        <f>IF(ISBLANK(Form!$K$33), "(Blank)", Form!$K$33)</f>
        <v>25313</v>
      </c>
      <c r="E60" s="32" t="str">
        <f>IF(_CB01_01=TRUE,IF($D$60="(Blank)", "ERROR", "OK"), "OK")</f>
        <v>OK</v>
      </c>
      <c r="F60" s="32" t="str">
        <f>IF(_CB01_02=TRUE,IF($D$60="(Blank)", "ERROR", "OK"), "OK")</f>
        <v>OK</v>
      </c>
      <c r="G60" s="32" t="str">
        <f>IF(_CB01_03=TRUE,IF($D$60="(Blank)", "ERROR", "OK"), "OK")</f>
        <v>OK</v>
      </c>
      <c r="H60" s="32" t="str">
        <f>IF(_CB01_04=TRUE,IF($D$60="(Blank)", "ERROR", "OK"), "OK")</f>
        <v>OK</v>
      </c>
      <c r="I60" s="32" t="str">
        <f>IF(_CB01_05=TRUE,IF($D$60="(Blank)", "OK", "OK"), "OK")</f>
        <v>OK</v>
      </c>
      <c r="J60" s="32" t="str">
        <f>IF(_CB01_06=TRUE,IF($D$60="(Blank)", "OK", "OK"), "OK")</f>
        <v>OK</v>
      </c>
      <c r="K60" s="64" t="str">
        <f t="shared" si="1"/>
        <v>OK</v>
      </c>
      <c r="L60" s="3" t="s">
        <v>1203</v>
      </c>
    </row>
    <row r="61" spans="2:12">
      <c r="B61" s="5" t="s">
        <v>1179</v>
      </c>
      <c r="C61" s="3" t="s">
        <v>1130</v>
      </c>
      <c r="D61" s="3" t="str">
        <f>IF(OR(ISBLANK(Form!$L$33), Form!$L$33 = "Select One"), "(Blank)", Form!$L$33)</f>
        <v>US</v>
      </c>
      <c r="E61" s="32" t="str">
        <f>IF(_CB01_01=TRUE,IF($D$61="(Blank)", "ERROR", "OK"), "OK")</f>
        <v>OK</v>
      </c>
      <c r="F61" s="32" t="str">
        <f>IF(_CB01_02=TRUE,IF($D$61="(Blank)", "ERROR", "OK"), "OK")</f>
        <v>OK</v>
      </c>
      <c r="G61" s="32" t="str">
        <f>IF(_CB01_03=TRUE,IF($D$61="(Blank)", "ERROR", "OK"), "OK")</f>
        <v>OK</v>
      </c>
      <c r="H61" s="32" t="str">
        <f>IF(_CB01_04=TRUE,IF($D$61="(Blank)", "ERROR", "OK"), "OK")</f>
        <v>OK</v>
      </c>
      <c r="I61" s="32" t="str">
        <f>IF(_CB01_05=TRUE,IF($D$61="(Blank)", "OK", "OK"), "OK")</f>
        <v>OK</v>
      </c>
      <c r="J61" s="32" t="str">
        <f>IF(_CB01_06=TRUE,IF($D$61="(Blank)", "OK", "OK"), "OK")</f>
        <v>OK</v>
      </c>
      <c r="K61" s="64" t="str">
        <f t="shared" si="1"/>
        <v>OK</v>
      </c>
      <c r="L61" s="3" t="s">
        <v>1204</v>
      </c>
    </row>
    <row r="62" spans="2:12">
      <c r="B62" s="5" t="s">
        <v>1180</v>
      </c>
      <c r="C62" s="3" t="s">
        <v>1131</v>
      </c>
      <c r="D62" s="3" t="str">
        <f>IF(ISBLANK(Form!$I$34), "(Blank)", Form!$I$34)</f>
        <v>T. WARD</v>
      </c>
      <c r="E62" s="32" t="str">
        <f>IF(_CB01_01=TRUE,"OK", "OK")</f>
        <v>OK</v>
      </c>
      <c r="F62" s="32" t="str">
        <f>IF(_CB01_02=TRUE,"OK", "OK")</f>
        <v>OK</v>
      </c>
      <c r="G62" s="32" t="str">
        <f>IF(_CB01_03=TRUE,"OK", "OK")</f>
        <v>OK</v>
      </c>
      <c r="H62" s="32" t="str">
        <f>IF(_CB01_04=TRUE,"OK", "OK")</f>
        <v>OK</v>
      </c>
      <c r="I62" s="32" t="str">
        <f>IF(_CB01_05=TRUE,"OK", "OK")</f>
        <v>OK</v>
      </c>
      <c r="J62" s="32" t="str">
        <f>IF(_CB01_06=TRUE,"OK", "OK")</f>
        <v>OK</v>
      </c>
      <c r="K62" s="64" t="str">
        <f t="shared" si="1"/>
        <v>OK</v>
      </c>
      <c r="L62" s="3" t="s">
        <v>1205</v>
      </c>
    </row>
    <row r="63" spans="2:12">
      <c r="B63" s="5" t="s">
        <v>1181</v>
      </c>
      <c r="C63" s="3" t="s">
        <v>1132</v>
      </c>
      <c r="D63" s="3" t="str">
        <f>IF(ISBLANK(Form!$I$35), "(Blank)", Form!$I$35)</f>
        <v>304-744-7871</v>
      </c>
      <c r="E63" s="32" t="str">
        <f>IF(_CB01_01=TRUE,"OK", "OK")</f>
        <v>OK</v>
      </c>
      <c r="F63" s="32" t="str">
        <f>IF(_CB01_02=TRUE,"OK", "OK")</f>
        <v>OK</v>
      </c>
      <c r="G63" s="32" t="str">
        <f>IF(_CB01_03=TRUE,"OK", "OK")</f>
        <v>OK</v>
      </c>
      <c r="H63" s="32" t="str">
        <f>IF(_CB01_04=TRUE,"OK", "OK")</f>
        <v>OK</v>
      </c>
      <c r="I63" s="32" t="str">
        <f>IF(_CB01_05=TRUE,"OK", "OK")</f>
        <v>OK</v>
      </c>
      <c r="J63" s="32" t="str">
        <f>IF(_CB01_06=TRUE,"OK", "OK")</f>
        <v>OK</v>
      </c>
      <c r="K63" s="64" t="str">
        <f t="shared" si="1"/>
        <v>OK</v>
      </c>
      <c r="L63" s="3" t="s">
        <v>1206</v>
      </c>
    </row>
    <row r="64" spans="2:12">
      <c r="B64" s="5" t="s">
        <v>1182</v>
      </c>
      <c r="C64" s="3" t="s">
        <v>1133</v>
      </c>
      <c r="D64" s="3" t="str">
        <f>IF(ISBLANK(Form!$I$36), "(Blank)", Form!$I$36)</f>
        <v>304-744-6705</v>
      </c>
      <c r="E64" s="32" t="str">
        <f>IF(_CB01_01=TRUE,"OK", "OK")</f>
        <v>OK</v>
      </c>
      <c r="F64" s="32" t="str">
        <f>IF(_CB01_02=TRUE,"OK", "OK")</f>
        <v>OK</v>
      </c>
      <c r="G64" s="32" t="str">
        <f>IF(_CB01_03=TRUE,"OK", "OK")</f>
        <v>OK</v>
      </c>
      <c r="H64" s="32" t="str">
        <f>IF(_CB01_04=TRUE,"OK", "OK")</f>
        <v>OK</v>
      </c>
      <c r="I64" s="32" t="str">
        <f>IF(_CB01_05=TRUE,"OK", "OK")</f>
        <v>OK</v>
      </c>
      <c r="J64" s="32" t="str">
        <f>IF(_CB01_06=TRUE,"OK", "OK")</f>
        <v>OK</v>
      </c>
      <c r="K64" s="64" t="str">
        <f t="shared" si="1"/>
        <v>OK</v>
      </c>
      <c r="L64" s="3" t="s">
        <v>1207</v>
      </c>
    </row>
    <row r="65" spans="2:14">
      <c r="B65" s="5" t="s">
        <v>1183</v>
      </c>
      <c r="C65" s="3" t="s">
        <v>1134</v>
      </c>
      <c r="D65" s="3" t="str">
        <f>IF(ISBLANK(Form!$I$37), "(Blank)", Form!$I$37)</f>
        <v>TWARD@PRESSUREPRODUCTS.COM</v>
      </c>
      <c r="E65" s="32" t="str">
        <f>IF(_CB01_01=TRUE,"OK", "OK")</f>
        <v>OK</v>
      </c>
      <c r="F65" s="32" t="str">
        <f>IF(_CB01_02=TRUE,"OK", "OK")</f>
        <v>OK</v>
      </c>
      <c r="G65" s="32" t="str">
        <f>IF(_CB01_03=TRUE,"OK", "OK")</f>
        <v>OK</v>
      </c>
      <c r="H65" s="32" t="str">
        <f>IF(_CB01_04=TRUE,"OK", "OK")</f>
        <v>OK</v>
      </c>
      <c r="I65" s="32" t="str">
        <f>IF(_CB01_05=TRUE,"OK", "OK")</f>
        <v>OK</v>
      </c>
      <c r="J65" s="32" t="str">
        <f>IF(_CB01_06=TRUE,"OK", "OK")</f>
        <v>OK</v>
      </c>
      <c r="K65" s="64" t="str">
        <f t="shared" si="1"/>
        <v>OK</v>
      </c>
      <c r="L65" s="3" t="s">
        <v>1208</v>
      </c>
    </row>
    <row r="67" spans="2:14">
      <c r="B67" s="363" t="s">
        <v>1085</v>
      </c>
      <c r="C67" s="364"/>
      <c r="D67" s="362"/>
      <c r="E67" s="68" t="s">
        <v>998</v>
      </c>
      <c r="F67" s="68" t="s">
        <v>999</v>
      </c>
      <c r="G67" s="68" t="s">
        <v>1000</v>
      </c>
      <c r="H67" s="68" t="s">
        <v>1001</v>
      </c>
      <c r="I67" s="68" t="s">
        <v>1002</v>
      </c>
      <c r="J67" s="68" t="s">
        <v>1003</v>
      </c>
    </row>
    <row r="68" spans="2:14">
      <c r="B68" s="66" t="s">
        <v>989</v>
      </c>
      <c r="C68" s="69" t="s">
        <v>990</v>
      </c>
      <c r="D68" s="69" t="s">
        <v>1039</v>
      </c>
      <c r="E68" s="66" t="s">
        <v>992</v>
      </c>
      <c r="F68" s="66" t="s">
        <v>993</v>
      </c>
      <c r="G68" s="66" t="s">
        <v>994</v>
      </c>
      <c r="H68" s="66" t="s">
        <v>995</v>
      </c>
      <c r="I68" s="66" t="s">
        <v>996</v>
      </c>
      <c r="J68" s="66" t="s">
        <v>997</v>
      </c>
      <c r="K68" s="67" t="s">
        <v>988</v>
      </c>
      <c r="L68" s="63" t="s">
        <v>987</v>
      </c>
    </row>
    <row r="69" spans="2:14">
      <c r="B69" s="5" t="s">
        <v>1086</v>
      </c>
      <c r="C69" s="3" t="s">
        <v>970</v>
      </c>
      <c r="D69" s="3" t="str">
        <f>IF(OR(ISBLANK(Form!$D$44), Form!$D$44 = "Select One"), "(Blank)", Form!$D$44)</f>
        <v>Electronic Funds Transfer (EFT)</v>
      </c>
      <c r="E69" s="32" t="str">
        <f>IF(_CB01_01=TRUE, IF($D$57&lt;&gt;"(Blank)", IF($D$69="(Blank)", "ERROR", "OK"), "OK"), "OK")</f>
        <v>OK</v>
      </c>
      <c r="F69" s="32" t="str">
        <f>IF(_CB01_02=TRUE, IF($D$57&lt;&gt;"(Blank)", IF($D$69="(Blank)", "ERROR", "OK"), "OK"), "OK")</f>
        <v>OK</v>
      </c>
      <c r="G69" s="32" t="str">
        <f>IF(_CB01_03=TRUE, IF($D$57&lt;&gt;"(Blank)", IF($D$69="(Blank)", "OK", "OK"), "OK"), "OK")</f>
        <v>OK</v>
      </c>
      <c r="H69" s="32" t="str">
        <f>IF(_CB01_04=TRUE, IF($D$57&lt;&gt;"(Blank)", IF($D$69="(Blank)", "OK", "OK"), "OK"), "OK")</f>
        <v>OK</v>
      </c>
      <c r="I69" s="32" t="str">
        <f>IF(_CB01_05=TRUE, IF($D$57&lt;&gt;"(Blank)", IF($D$69="(Blank)", "OK", "OK"), "OK"), "OK")</f>
        <v>OK</v>
      </c>
      <c r="J69" s="32" t="str">
        <f>IF(_CB01_06=TRUE, IF($D$57&lt;&gt;"(Blank)", IF($D$69="(Blank)", "OK", "OK"), "OK"), "OK")</f>
        <v>OK</v>
      </c>
      <c r="K69" s="64" t="str">
        <f t="shared" ref="K69:K73" si="2">IF(COUNTIF($E69:$J69, "ERROR")&gt;0, "ERROR", "OK")</f>
        <v>OK</v>
      </c>
      <c r="L69" s="3" t="s">
        <v>1209</v>
      </c>
    </row>
    <row r="70" spans="2:14">
      <c r="B70" s="5" t="s">
        <v>1089</v>
      </c>
      <c r="C70" s="3" t="s">
        <v>1158</v>
      </c>
      <c r="D70" s="3" t="str">
        <f>IF(ISBLANK(Form!$D$45), "(Blank)", Form!$D$45)</f>
        <v>(Blank)</v>
      </c>
      <c r="E70" s="32" t="s">
        <v>1894</v>
      </c>
      <c r="F70" s="32" t="s">
        <v>1894</v>
      </c>
      <c r="G70" s="32" t="s">
        <v>1894</v>
      </c>
      <c r="H70" s="32" t="s">
        <v>1894</v>
      </c>
      <c r="I70" s="32" t="s">
        <v>1894</v>
      </c>
      <c r="J70" s="32" t="s">
        <v>1894</v>
      </c>
      <c r="K70" s="64" t="str">
        <f>IF(AND($D$69="Check", $D$70="(Blank)"), "ERROR", "OK")</f>
        <v>OK</v>
      </c>
      <c r="L70" s="362" t="str">
        <f>"REQUIRED - Additional Notes (Section 4)" &amp; CHAR(10) &amp; "Electronic Funds Transfer (EFT) is the preferred method of providing payments.  Please provide reason why Check method is applied."</f>
        <v>REQUIRED - Additional Notes (Section 4)
Electronic Funds Transfer (EFT) is the preferred method of providing payments.  Please provide reason why Check method is applied.</v>
      </c>
      <c r="M70" s="362"/>
      <c r="N70" s="362"/>
    </row>
    <row r="71" spans="2:14">
      <c r="B71" s="5" t="s">
        <v>1267</v>
      </c>
      <c r="C71" s="3" t="s">
        <v>1268</v>
      </c>
      <c r="D71" s="3" t="str">
        <f>IF(ISBLANK(Form!$D$47), "(Blank)", Form!$D$47)</f>
        <v>TWARD@PRESSUREPRODUCTS.COM</v>
      </c>
      <c r="E71" s="32" t="str">
        <f>IF(_CB01_01=TRUE,IF($D$69="Electronic Funds Transfer (EFT)", IF($D$71="(Blank)", "ERROR", "OK"), "OK"), "OK")</f>
        <v>OK</v>
      </c>
      <c r="F71" s="32" t="str">
        <f>IF(_CB01_02=TRUE,IF($D$69="Electronic Funds Transfer (EFT)", IF($D$71="(Blank)", "ERROR", "OK"), "OK"), "OK")</f>
        <v>OK</v>
      </c>
      <c r="G71" s="32" t="str">
        <f>IF(_CB01_03=TRUE,IF($D$69="Electronic Funds Transfer (EFT)", IF($D$71="(Blank)", "OK", "OK"), "OK"), "OK")</f>
        <v>OK</v>
      </c>
      <c r="H71" s="32" t="str">
        <f>IF(_CB01_04=TRUE,IF($D$69="Electronic Funds Transfer (EFT)", IF($D$71="(Blank)", "OK", "OK"), "OK"), "OK")</f>
        <v>OK</v>
      </c>
      <c r="I71" s="32" t="str">
        <f>IF(_CB01_05=TRUE,IF($D$69="Electronic Funds Transfer (EFT)", IF($D$71="(Blank)", "OK", "OK"), "OK"), "OK")</f>
        <v>OK</v>
      </c>
      <c r="J71" s="32" t="str">
        <f>IF(_CB01_06=TRUE,IF($D$69="Electronic Funds Transfer (EFT)", IF($D$71="(Blank)", "OK", "OK"), "OK"), "OK")</f>
        <v>OK</v>
      </c>
      <c r="K71" s="64" t="str">
        <f t="shared" si="2"/>
        <v>OK</v>
      </c>
      <c r="L71" s="3" t="s">
        <v>1269</v>
      </c>
    </row>
    <row r="72" spans="2:14">
      <c r="B72" s="5" t="s">
        <v>1137</v>
      </c>
      <c r="C72" s="3" t="s">
        <v>1135</v>
      </c>
      <c r="D72" s="3" t="str">
        <f>IF(OR(ISBLANK(Form!$D$48), Form!$D$48 = "Select One"), "(Blank)", Form!$D$48)</f>
        <v>USD</v>
      </c>
      <c r="E72" s="32" t="str">
        <f>IF(_CB01_01=TRUE,IF($D$69="Electronic Funds Transfer (EFT)", IF($D$72="(Blank)", "ERROR", "OK"), "OK"), "OK")</f>
        <v>OK</v>
      </c>
      <c r="F72" s="32" t="str">
        <f>IF(_CB01_02=TRUE,IF($D$69="Electronic Funds Transfer (EFT)", IF($D$72="(Blank)", "ERROR", "OK"), "OK"), "OK")</f>
        <v>OK</v>
      </c>
      <c r="G72" s="32" t="str">
        <f>IF(_CB01_03=TRUE,IF($D$69="Electronic Funds Transfer (EFT)", IF($D$72="(Blank)", "OK", "OK"), "OK"), "OK")</f>
        <v>OK</v>
      </c>
      <c r="H72" s="32" t="str">
        <f>IF(_CB01_04=TRUE,IF($D$69="Electronic Funds Transfer (EFT)", IF($D$72="(Blank)", "OK", "OK"), "OK"), "OK")</f>
        <v>OK</v>
      </c>
      <c r="I72" s="32" t="str">
        <f>IF(_CB01_05=TRUE,IF($D$69="Electronic Funds Transfer (EFT)", IF($D$72="(Blank)", "OK", "OK"), "OK"), "OK")</f>
        <v>OK</v>
      </c>
      <c r="J72" s="32" t="str">
        <f>IF(_CB01_06=TRUE,IF($D$69="Electronic Funds Transfer (EFT)", IF($D$72="(Blank)", "OK", "OK"), "OK"), "OK")</f>
        <v>OK</v>
      </c>
      <c r="K72" s="64" t="str">
        <f t="shared" si="2"/>
        <v>OK</v>
      </c>
      <c r="L72" s="3" t="s">
        <v>1210</v>
      </c>
    </row>
    <row r="73" spans="2:14">
      <c r="B73" s="5" t="s">
        <v>1138</v>
      </c>
      <c r="C73" s="3" t="s">
        <v>1136</v>
      </c>
      <c r="D73" s="3" t="str">
        <f>_CB09</f>
        <v>ERROR</v>
      </c>
      <c r="E73" s="32" t="str">
        <f>IF(_CB01_01=TRUE,IF($D$69="Electronic Funds Transfer (EFT)", $D$73, "OK"), "OK")</f>
        <v>OK</v>
      </c>
      <c r="F73" s="32" t="str">
        <f>IF(_CB01_02=TRUE,IF($D$69="Electronic Funds Transfer (EFT)", $D$73, "OK"), "OK")</f>
        <v>ERROR</v>
      </c>
      <c r="G73" s="32" t="str">
        <f>IF(_CB01_03=TRUE,IF($D$69="Electronic Funds Transfer (EFT)", "OK", "OK"), "OK")</f>
        <v>OK</v>
      </c>
      <c r="H73" s="32" t="str">
        <f>IF(_CB01_04=TRUE,IF($D$69="Electronic Funds Transfer (EFT)", "OK", "OK"), "OK")</f>
        <v>OK</v>
      </c>
      <c r="I73" s="32" t="str">
        <f>IF(_CB01_05=TRUE,IF($D$69="Electronic Funds Transfer (EFT)", "OK", "OK"), "OK")</f>
        <v>OK</v>
      </c>
      <c r="J73" s="32" t="str">
        <f>IF(_CB01_06=TRUE,IF($D$69="Electronic Funds Transfer (EFT)", "OK", "OK"), "OK")</f>
        <v>OK</v>
      </c>
      <c r="K73" s="64" t="str">
        <f t="shared" si="2"/>
        <v>ERROR</v>
      </c>
      <c r="L73" s="3" t="s">
        <v>1211</v>
      </c>
    </row>
    <row r="75" spans="2:14">
      <c r="B75" s="363" t="s">
        <v>1087</v>
      </c>
      <c r="C75" s="364"/>
      <c r="D75" s="362"/>
      <c r="E75" s="68" t="s">
        <v>998</v>
      </c>
      <c r="F75" s="68" t="s">
        <v>999</v>
      </c>
      <c r="G75" s="68" t="s">
        <v>1000</v>
      </c>
      <c r="H75" s="68" t="s">
        <v>1001</v>
      </c>
      <c r="I75" s="68" t="s">
        <v>1002</v>
      </c>
      <c r="J75" s="68" t="s">
        <v>1003</v>
      </c>
    </row>
    <row r="76" spans="2:14">
      <c r="B76" s="66" t="s">
        <v>989</v>
      </c>
      <c r="C76" s="69" t="s">
        <v>990</v>
      </c>
      <c r="D76" s="69" t="s">
        <v>1039</v>
      </c>
      <c r="E76" s="66" t="s">
        <v>992</v>
      </c>
      <c r="F76" s="66" t="s">
        <v>993</v>
      </c>
      <c r="G76" s="66" t="s">
        <v>994</v>
      </c>
      <c r="H76" s="66" t="s">
        <v>995</v>
      </c>
      <c r="I76" s="66" t="s">
        <v>996</v>
      </c>
      <c r="J76" s="66" t="s">
        <v>997</v>
      </c>
      <c r="K76" s="67" t="s">
        <v>988</v>
      </c>
      <c r="L76" s="63" t="s">
        <v>987</v>
      </c>
    </row>
    <row r="77" spans="2:14">
      <c r="B77" s="5" t="s">
        <v>1088</v>
      </c>
      <c r="C77" s="3" t="s">
        <v>1139</v>
      </c>
      <c r="D77" s="3" t="str">
        <f>_CB10</f>
        <v>OK</v>
      </c>
      <c r="E77" s="32" t="str">
        <f t="shared" ref="E77:E85" si="3">IF(_CB01_01=TRUE,$D77, "OK")</f>
        <v>OK</v>
      </c>
      <c r="F77" s="32" t="str">
        <f>IF(_CB01_02=TRUE,$D$77, "OK")</f>
        <v>OK</v>
      </c>
      <c r="G77" s="32" t="str">
        <f t="shared" ref="G77:G85" si="4">IF(_CB01_03=TRUE,"OK", "OK")</f>
        <v>OK</v>
      </c>
      <c r="H77" s="32" t="str">
        <f t="shared" ref="H77:H85" si="5">IF(_CB01_04=TRUE,"OK", "OK")</f>
        <v>OK</v>
      </c>
      <c r="I77" s="32" t="str">
        <f t="shared" ref="I77:I85" si="6">IF(_CB01_05=TRUE,"OK", "OK")</f>
        <v>OK</v>
      </c>
      <c r="J77" s="32" t="str">
        <f t="shared" ref="J77:J85" si="7">IF(_CB01_06=TRUE,"OK", "OK")</f>
        <v>OK</v>
      </c>
      <c r="K77" s="64" t="str">
        <f t="shared" ref="K77:K87" si="8">IF(COUNTIF($E77:$J77, "ERROR")&gt;0, "ERROR", "OK")</f>
        <v>OK</v>
      </c>
      <c r="L77" s="3" t="s">
        <v>1212</v>
      </c>
    </row>
    <row r="78" spans="2:14">
      <c r="B78" s="5" t="s">
        <v>1147</v>
      </c>
      <c r="C78" s="3" t="s">
        <v>1140</v>
      </c>
      <c r="D78" s="3" t="str">
        <f>_CB11</f>
        <v>OK</v>
      </c>
      <c r="E78" s="32" t="str">
        <f t="shared" si="3"/>
        <v>OK</v>
      </c>
      <c r="F78" s="32" t="str">
        <f>IF(_CB01_02=TRUE,$D$78, "OK")</f>
        <v>OK</v>
      </c>
      <c r="G78" s="32" t="str">
        <f t="shared" si="4"/>
        <v>OK</v>
      </c>
      <c r="H78" s="32" t="str">
        <f t="shared" si="5"/>
        <v>OK</v>
      </c>
      <c r="I78" s="32" t="str">
        <f t="shared" si="6"/>
        <v>OK</v>
      </c>
      <c r="J78" s="32" t="str">
        <f t="shared" si="7"/>
        <v>OK</v>
      </c>
      <c r="K78" s="64" t="str">
        <f t="shared" si="8"/>
        <v>OK</v>
      </c>
      <c r="L78" s="3" t="s">
        <v>1213</v>
      </c>
    </row>
    <row r="79" spans="2:14">
      <c r="B79" s="5" t="s">
        <v>1148</v>
      </c>
      <c r="C79" s="3" t="s">
        <v>1141</v>
      </c>
      <c r="D79" s="3" t="str">
        <f>_CB12</f>
        <v>OK</v>
      </c>
      <c r="E79" s="32" t="str">
        <f t="shared" si="3"/>
        <v>OK</v>
      </c>
      <c r="F79" s="32" t="str">
        <f>IF(_CB01_02=TRUE,$D$79, "OK")</f>
        <v>OK</v>
      </c>
      <c r="G79" s="32" t="str">
        <f t="shared" si="4"/>
        <v>OK</v>
      </c>
      <c r="H79" s="32" t="str">
        <f t="shared" si="5"/>
        <v>OK</v>
      </c>
      <c r="I79" s="32" t="str">
        <f t="shared" si="6"/>
        <v>OK</v>
      </c>
      <c r="J79" s="32" t="str">
        <f t="shared" si="7"/>
        <v>OK</v>
      </c>
      <c r="K79" s="64" t="str">
        <f t="shared" si="8"/>
        <v>OK</v>
      </c>
      <c r="L79" s="3" t="s">
        <v>1214</v>
      </c>
    </row>
    <row r="80" spans="2:14">
      <c r="B80" s="5" t="s">
        <v>1149</v>
      </c>
      <c r="C80" s="3" t="s">
        <v>1142</v>
      </c>
      <c r="D80" s="3" t="str">
        <f>_CB13</f>
        <v>OK</v>
      </c>
      <c r="E80" s="32" t="str">
        <f t="shared" si="3"/>
        <v>OK</v>
      </c>
      <c r="F80" s="32" t="str">
        <f>IF(_CB01_02=TRUE,$D$80, "OK")</f>
        <v>OK</v>
      </c>
      <c r="G80" s="32" t="str">
        <f t="shared" si="4"/>
        <v>OK</v>
      </c>
      <c r="H80" s="32" t="str">
        <f t="shared" si="5"/>
        <v>OK</v>
      </c>
      <c r="I80" s="32" t="str">
        <f t="shared" si="6"/>
        <v>OK</v>
      </c>
      <c r="J80" s="32" t="str">
        <f t="shared" si="7"/>
        <v>OK</v>
      </c>
      <c r="K80" s="64" t="str">
        <f t="shared" si="8"/>
        <v>OK</v>
      </c>
      <c r="L80" s="3" t="s">
        <v>1215</v>
      </c>
    </row>
    <row r="81" spans="2:12">
      <c r="B81" s="5" t="s">
        <v>1150</v>
      </c>
      <c r="C81" s="3" t="s">
        <v>1143</v>
      </c>
      <c r="D81" s="3" t="str">
        <f>_CB14</f>
        <v>OK</v>
      </c>
      <c r="E81" s="32" t="str">
        <f t="shared" si="3"/>
        <v>OK</v>
      </c>
      <c r="F81" s="32" t="str">
        <f>IF(_CB01_02=TRUE,$D$81, "OK")</f>
        <v>OK</v>
      </c>
      <c r="G81" s="32" t="str">
        <f t="shared" si="4"/>
        <v>OK</v>
      </c>
      <c r="H81" s="32" t="str">
        <f t="shared" si="5"/>
        <v>OK</v>
      </c>
      <c r="I81" s="32" t="str">
        <f t="shared" si="6"/>
        <v>OK</v>
      </c>
      <c r="J81" s="32" t="str">
        <f t="shared" si="7"/>
        <v>OK</v>
      </c>
      <c r="K81" s="64" t="str">
        <f t="shared" si="8"/>
        <v>OK</v>
      </c>
      <c r="L81" s="3" t="s">
        <v>1216</v>
      </c>
    </row>
    <row r="82" spans="2:12">
      <c r="B82" s="5" t="s">
        <v>1151</v>
      </c>
      <c r="C82" s="3" t="s">
        <v>1144</v>
      </c>
      <c r="D82" s="3" t="str">
        <f>_CB15</f>
        <v>OK</v>
      </c>
      <c r="E82" s="32" t="str">
        <f t="shared" si="3"/>
        <v>OK</v>
      </c>
      <c r="F82" s="32" t="str">
        <f>IF(_CB01_02=TRUE,$D$82, "OK")</f>
        <v>OK</v>
      </c>
      <c r="G82" s="32" t="str">
        <f t="shared" si="4"/>
        <v>OK</v>
      </c>
      <c r="H82" s="32" t="str">
        <f t="shared" si="5"/>
        <v>OK</v>
      </c>
      <c r="I82" s="32" t="str">
        <f t="shared" si="6"/>
        <v>OK</v>
      </c>
      <c r="J82" s="32" t="str">
        <f t="shared" si="7"/>
        <v>OK</v>
      </c>
      <c r="K82" s="64" t="str">
        <f t="shared" si="8"/>
        <v>OK</v>
      </c>
      <c r="L82" s="3" t="s">
        <v>1217</v>
      </c>
    </row>
    <row r="83" spans="2:12">
      <c r="B83" s="5" t="s">
        <v>1152</v>
      </c>
      <c r="C83" s="3" t="s">
        <v>1145</v>
      </c>
      <c r="D83" s="3" t="str">
        <f>_CB16</f>
        <v>OK</v>
      </c>
      <c r="E83" s="32" t="str">
        <f t="shared" si="3"/>
        <v>OK</v>
      </c>
      <c r="F83" s="32" t="str">
        <f>IF(_CB01_02=TRUE,$D$83, "OK")</f>
        <v>OK</v>
      </c>
      <c r="G83" s="32" t="str">
        <f t="shared" si="4"/>
        <v>OK</v>
      </c>
      <c r="H83" s="32" t="str">
        <f t="shared" si="5"/>
        <v>OK</v>
      </c>
      <c r="I83" s="32" t="str">
        <f t="shared" si="6"/>
        <v>OK</v>
      </c>
      <c r="J83" s="32" t="str">
        <f t="shared" si="7"/>
        <v>OK</v>
      </c>
      <c r="K83" s="64" t="str">
        <f t="shared" si="8"/>
        <v>OK</v>
      </c>
      <c r="L83" s="3" t="s">
        <v>1218</v>
      </c>
    </row>
    <row r="84" spans="2:12">
      <c r="B84" s="5" t="s">
        <v>1153</v>
      </c>
      <c r="C84" s="3" t="s">
        <v>1146</v>
      </c>
      <c r="D84" s="3" t="str">
        <f>_CB17</f>
        <v>OK</v>
      </c>
      <c r="E84" s="32" t="str">
        <f t="shared" si="3"/>
        <v>OK</v>
      </c>
      <c r="F84" s="32" t="str">
        <f>IF(_CB01_02=TRUE,$D$84, "OK")</f>
        <v>OK</v>
      </c>
      <c r="G84" s="32" t="str">
        <f t="shared" si="4"/>
        <v>OK</v>
      </c>
      <c r="H84" s="32" t="str">
        <f t="shared" si="5"/>
        <v>OK</v>
      </c>
      <c r="I84" s="32" t="str">
        <f t="shared" si="6"/>
        <v>OK</v>
      </c>
      <c r="J84" s="32" t="str">
        <f t="shared" si="7"/>
        <v>OK</v>
      </c>
      <c r="K84" s="64" t="str">
        <f t="shared" si="8"/>
        <v>OK</v>
      </c>
      <c r="L84" s="3" t="s">
        <v>1219</v>
      </c>
    </row>
    <row r="85" spans="2:12">
      <c r="B85" s="5" t="s">
        <v>1155</v>
      </c>
      <c r="C85" s="3" t="s">
        <v>1154</v>
      </c>
      <c r="D85" s="3" t="str">
        <f>_CB18</f>
        <v>OK</v>
      </c>
      <c r="E85" s="32" t="str">
        <f t="shared" si="3"/>
        <v>OK</v>
      </c>
      <c r="F85" s="32" t="str">
        <f>IF(_CB01_02=TRUE,$D$85, "OK")</f>
        <v>OK</v>
      </c>
      <c r="G85" s="32" t="str">
        <f t="shared" si="4"/>
        <v>OK</v>
      </c>
      <c r="H85" s="32" t="str">
        <f t="shared" si="5"/>
        <v>OK</v>
      </c>
      <c r="I85" s="32" t="str">
        <f t="shared" si="6"/>
        <v>OK</v>
      </c>
      <c r="J85" s="32" t="str">
        <f t="shared" si="7"/>
        <v>OK</v>
      </c>
      <c r="K85" s="64" t="str">
        <f t="shared" si="8"/>
        <v>OK</v>
      </c>
      <c r="L85" s="3" t="s">
        <v>1220</v>
      </c>
    </row>
    <row r="86" spans="2:12">
      <c r="B86" s="5" t="s">
        <v>1156</v>
      </c>
      <c r="C86" s="3" t="s">
        <v>1116</v>
      </c>
      <c r="D86" s="3" t="str">
        <f>IF(ISBLANK(Form!$I$40), "(Blank)", Form!$I$40)</f>
        <v>To Be Answered By The Requester &amp; Requester's Manager</v>
      </c>
      <c r="E86" s="32" t="str">
        <f>IF(_CB01_01=TRUE,IF(_CB18_01=TRUE, IF('Form Validation'!$D$86="(Blank)", "ERROR", "OK"), "OK"), "OK")</f>
        <v>OK</v>
      </c>
      <c r="F86" s="32" t="str">
        <f>IF(_CB01_02=TRUE,IF(_CB18_01=TRUE, IF('Form Validation'!$D$86="(Blank)", "ERROR", "OK"), "OK"), "OK")</f>
        <v>OK</v>
      </c>
      <c r="G86" s="32" t="str">
        <f>IF(_CB01_03=TRUE,IF(_CB18_01=TRUE, IF('Form Validation'!$D$86="(Blank)", "ERROR", "OK"), "OK"), "OK")</f>
        <v>OK</v>
      </c>
      <c r="H86" s="32" t="str">
        <f>IF(_CB01_04=TRUE,IF(_CB18_01=TRUE, IF('Form Validation'!$D$86="(Blank)", "ERROR", "OK"), "OK"), "OK")</f>
        <v>OK</v>
      </c>
      <c r="I86" s="32" t="str">
        <f>IF(_CB01_05=TRUE,IF(_CB18_01=TRUE, IF('Form Validation'!$D$86="(Blank)", "ERROR", "OK"), "OK"), "OK")</f>
        <v>OK</v>
      </c>
      <c r="J86" s="32" t="str">
        <f>IF(_CB01_06=TRUE,IF(_CB18_01=TRUE, IF('Form Validation'!$D$86="(Blank)", "ERROR", "OK"), "OK"), "OK")</f>
        <v>OK</v>
      </c>
      <c r="K86" s="64" t="str">
        <f t="shared" si="8"/>
        <v>OK</v>
      </c>
      <c r="L86" s="3" t="s">
        <v>1221</v>
      </c>
    </row>
    <row r="87" spans="2:12">
      <c r="B87" s="5" t="s">
        <v>1157</v>
      </c>
      <c r="C87" s="3" t="s">
        <v>977</v>
      </c>
      <c r="D87" s="3" t="str">
        <f>IF(ISBLANK(Form!$I$41), "(Blank)", Form!$I$41)</f>
        <v>(Blank)</v>
      </c>
      <c r="E87" s="32" t="str">
        <f>IF(_CB01_01=TRUE,IF(_CB18_01=TRUE, IF('Form Validation'!$D$87="(Blank)", "ERROR", "OK"), "OK"), "OK")</f>
        <v>OK</v>
      </c>
      <c r="F87" s="32" t="str">
        <f>IF(_CB01_02=TRUE,IF(_CB18_01=TRUE, IF('Form Validation'!$D$87="(Blank)", "ERROR", "OK"), "OK"), "OK")</f>
        <v>OK</v>
      </c>
      <c r="G87" s="32" t="str">
        <f>IF(_CB01_03=TRUE,IF(_CB18_01=TRUE, IF('Form Validation'!$D$87="(Blank)", "ERROR", "OK"), "OK"), "OK")</f>
        <v>OK</v>
      </c>
      <c r="H87" s="32" t="str">
        <f>IF(_CB01_04=TRUE,IF(_CB18_01=TRUE, IF('Form Validation'!$D$87="(Blank)", "ERROR", "OK"), "OK"), "OK")</f>
        <v>OK</v>
      </c>
      <c r="I87" s="32" t="str">
        <f>IF(_CB01_05=TRUE,IF(_CB18_01=TRUE, IF('Form Validation'!$D$87="(Blank)", "ERROR", "OK"), "OK"), "OK")</f>
        <v>OK</v>
      </c>
      <c r="J87" s="32" t="str">
        <f>IF(_CB01_06=TRUE,IF(_CB18_01=TRUE, IF('Form Validation'!$D$87="(Blank)", "ERROR", "OK"), "OK"), "OK")</f>
        <v>OK</v>
      </c>
      <c r="K87" s="64" t="str">
        <f t="shared" si="8"/>
        <v>OK</v>
      </c>
      <c r="L87" s="3" t="s">
        <v>1222</v>
      </c>
    </row>
    <row r="88" spans="2:12" s="80" customFormat="1">
      <c r="B88" s="4"/>
    </row>
    <row r="89" spans="2:12" s="80" customFormat="1">
      <c r="B89" s="363" t="s">
        <v>1857</v>
      </c>
      <c r="C89" s="364"/>
      <c r="D89" s="362"/>
      <c r="E89" s="68" t="s">
        <v>998</v>
      </c>
      <c r="F89" s="68" t="s">
        <v>999</v>
      </c>
      <c r="G89" s="68" t="s">
        <v>1000</v>
      </c>
      <c r="H89" s="68" t="s">
        <v>1001</v>
      </c>
      <c r="I89" s="68" t="s">
        <v>1002</v>
      </c>
      <c r="J89" s="68" t="s">
        <v>1003</v>
      </c>
    </row>
    <row r="90" spans="2:12" s="80" customFormat="1">
      <c r="B90" s="66" t="s">
        <v>989</v>
      </c>
      <c r="C90" s="69" t="s">
        <v>990</v>
      </c>
      <c r="D90" s="69" t="s">
        <v>1039</v>
      </c>
      <c r="E90" s="66" t="s">
        <v>992</v>
      </c>
      <c r="F90" s="66" t="s">
        <v>993</v>
      </c>
      <c r="G90" s="66" t="s">
        <v>994</v>
      </c>
      <c r="H90" s="66" t="s">
        <v>995</v>
      </c>
      <c r="I90" s="66" t="s">
        <v>996</v>
      </c>
      <c r="J90" s="66" t="s">
        <v>997</v>
      </c>
      <c r="K90" s="67" t="s">
        <v>988</v>
      </c>
      <c r="L90" s="63" t="s">
        <v>987</v>
      </c>
    </row>
    <row r="91" spans="2:12">
      <c r="B91" s="5" t="s">
        <v>1861</v>
      </c>
      <c r="C91" s="73" t="s">
        <v>1871</v>
      </c>
      <c r="D91" s="3" t="str">
        <f>IF(VLOOKUP(Form!$H$12, 'Form Drop Down'!$H$3:$I$24, 2, FALSE) = SUBSTITUTE(Form!$I$17, " - Standard Terms", ""), "OK", IF(_CB20="OK", "OK","ERROR"))</f>
        <v>OK</v>
      </c>
      <c r="E91" s="32" t="str">
        <f>IF(_CB01_01=TRUE, $D$91, "OK")</f>
        <v>OK</v>
      </c>
      <c r="F91" s="32" t="str">
        <f>IF(_CB01_02=TRUE, $D$91, "OK")</f>
        <v>OK</v>
      </c>
      <c r="G91" s="32" t="str">
        <f t="shared" ref="G91:G96" si="9">IF(_CB01_03=TRUE, "OK", "OK")</f>
        <v>OK</v>
      </c>
      <c r="H91" s="32" t="str">
        <f t="shared" ref="H91:H96" si="10">IF(_CB01_04=TRUE, "OK", "OK")</f>
        <v>OK</v>
      </c>
      <c r="I91" s="32" t="str">
        <f t="shared" ref="I91:I96" si="11">IF(_CB01_05=TRUE, "OK", "OK")</f>
        <v>OK</v>
      </c>
      <c r="J91" s="32" t="str">
        <f t="shared" ref="J91:J96" si="12">IF(_CB01_06=TRUE, "OK", "OK")</f>
        <v>OK</v>
      </c>
      <c r="K91" s="64" t="str">
        <f t="shared" ref="K91:K96" si="13">IF(COUNTIF($E91:$J91, "ERROR")&gt;0, "ERROR", "OK")</f>
        <v>OK</v>
      </c>
      <c r="L91" s="3" t="s">
        <v>1872</v>
      </c>
    </row>
    <row r="92" spans="2:12" s="80" customFormat="1">
      <c r="B92" s="5" t="s">
        <v>1874</v>
      </c>
      <c r="C92" s="73" t="s">
        <v>1873</v>
      </c>
      <c r="D92" s="3" t="str">
        <f>IF(VLOOKUP(Form!$H$12, 'Form Drop Down'!$H$3:$I$24, 2, FALSE) = SUBSTITUTE(Form!$I$17, " - Standard Terms", ""), "OK", IF(ISBLANK(Form!$G$54), "(Blank)", Form!$G$54))</f>
        <v>(Blank)</v>
      </c>
      <c r="E92" s="32" t="str">
        <f>IF(_CB01_01=TRUE,IF($D$92="(Blank)","ERROR","OK"), "OK")</f>
        <v>OK</v>
      </c>
      <c r="F92" s="32" t="str">
        <f>IF(_CB01_02=TRUE,IF($D$92="(Blank)","ERROR","OK"), "OK")</f>
        <v>ERROR</v>
      </c>
      <c r="G92" s="32" t="str">
        <f t="shared" si="9"/>
        <v>OK</v>
      </c>
      <c r="H92" s="32" t="str">
        <f t="shared" si="10"/>
        <v>OK</v>
      </c>
      <c r="I92" s="32" t="str">
        <f t="shared" si="11"/>
        <v>OK</v>
      </c>
      <c r="J92" s="32" t="str">
        <f t="shared" si="12"/>
        <v>OK</v>
      </c>
      <c r="K92" s="64" t="str">
        <f t="shared" si="13"/>
        <v>ERROR</v>
      </c>
      <c r="L92" s="3" t="s">
        <v>1883</v>
      </c>
    </row>
    <row r="93" spans="2:12" s="80" customFormat="1">
      <c r="B93" s="5" t="s">
        <v>1875</v>
      </c>
      <c r="C93" s="73" t="s">
        <v>1877</v>
      </c>
      <c r="D93" s="3" t="str">
        <f>IF(VLOOKUP(Form!$H$12, 'Form Drop Down'!$H$3:$I$24, 2, FALSE) = SUBSTITUTE(Form!$I$17, " - Standard Terms", ""), "OK", IF(_CB21="OK", "OK","ERROR"))</f>
        <v>OK</v>
      </c>
      <c r="E93" s="32" t="str">
        <f>IF(_CB01_01=TRUE, $D$93, "OK")</f>
        <v>OK</v>
      </c>
      <c r="F93" s="32" t="str">
        <f>IF(_CB01_02=TRUE, $D$93, "OK")</f>
        <v>OK</v>
      </c>
      <c r="G93" s="32" t="str">
        <f t="shared" si="9"/>
        <v>OK</v>
      </c>
      <c r="H93" s="32" t="str">
        <f t="shared" si="10"/>
        <v>OK</v>
      </c>
      <c r="I93" s="32" t="str">
        <f t="shared" si="11"/>
        <v>OK</v>
      </c>
      <c r="J93" s="32" t="str">
        <f t="shared" si="12"/>
        <v>OK</v>
      </c>
      <c r="K93" s="64" t="str">
        <f t="shared" si="13"/>
        <v>OK</v>
      </c>
      <c r="L93" s="3" t="s">
        <v>1884</v>
      </c>
    </row>
    <row r="94" spans="2:12" s="80" customFormat="1">
      <c r="B94" s="5" t="s">
        <v>1876</v>
      </c>
      <c r="C94" s="73" t="s">
        <v>1878</v>
      </c>
      <c r="D94" s="3" t="str">
        <f>IF(VLOOKUP(Form!$H$12, 'Form Drop Down'!$H$3:$I$24, 2, FALSE) = SUBSTITUTE(Form!$I$17, " - Standard Terms", ""), "OK", IF('Form Check Box'!$D$110=TRUE, IF(ISBLANK(Form!$J$57),"(Blank)", Form!$J$57), "OK"))</f>
        <v>OK</v>
      </c>
      <c r="E94" s="32" t="str">
        <f>IF(_CB01_01=TRUE,IF($D$94="(Blank)","ERROR","OK"), "OK")</f>
        <v>OK</v>
      </c>
      <c r="F94" s="32" t="str">
        <f>IF(_CB01_02=TRUE,IF($D$94="(Blank)","ERROR","OK"), "OK")</f>
        <v>OK</v>
      </c>
      <c r="G94" s="32" t="str">
        <f t="shared" si="9"/>
        <v>OK</v>
      </c>
      <c r="H94" s="32" t="str">
        <f t="shared" si="10"/>
        <v>OK</v>
      </c>
      <c r="I94" s="32" t="str">
        <f t="shared" si="11"/>
        <v>OK</v>
      </c>
      <c r="J94" s="32" t="str">
        <f t="shared" si="12"/>
        <v>OK</v>
      </c>
      <c r="K94" s="64" t="str">
        <f t="shared" si="13"/>
        <v>OK</v>
      </c>
      <c r="L94" s="3" t="s">
        <v>1885</v>
      </c>
    </row>
    <row r="95" spans="2:12" s="80" customFormat="1">
      <c r="B95" s="5" t="s">
        <v>1880</v>
      </c>
      <c r="C95" s="73" t="s">
        <v>1879</v>
      </c>
      <c r="D95" s="3" t="str">
        <f>IF(VLOOKUP(Form!$H$12, 'Form Drop Down'!$H$3:$I$24, 2, FALSE) = SUBSTITUTE(Form!$I$17, " - Standard Terms", ""), "OK", IF(_CB22="OK", "OK","ERROR"))</f>
        <v>OK</v>
      </c>
      <c r="E95" s="32" t="str">
        <f>IF(_CB01_01=TRUE, $D$95, "OK")</f>
        <v>OK</v>
      </c>
      <c r="F95" s="32" t="str">
        <f>IF(_CB01_02=TRUE, $D$95, "OK")</f>
        <v>OK</v>
      </c>
      <c r="G95" s="32" t="str">
        <f t="shared" si="9"/>
        <v>OK</v>
      </c>
      <c r="H95" s="32" t="str">
        <f t="shared" si="10"/>
        <v>OK</v>
      </c>
      <c r="I95" s="32" t="str">
        <f t="shared" si="11"/>
        <v>OK</v>
      </c>
      <c r="J95" s="32" t="str">
        <f t="shared" si="12"/>
        <v>OK</v>
      </c>
      <c r="K95" s="64" t="str">
        <f t="shared" si="13"/>
        <v>OK</v>
      </c>
      <c r="L95" s="3" t="s">
        <v>1886</v>
      </c>
    </row>
    <row r="96" spans="2:12" s="80" customFormat="1">
      <c r="B96" s="5" t="s">
        <v>1881</v>
      </c>
      <c r="C96" s="73" t="s">
        <v>1882</v>
      </c>
      <c r="D96" s="3" t="str">
        <f>IF(VLOOKUP(Form!$H$12, 'Form Drop Down'!$H$3:$I$24, 2, FALSE) = SUBSTITUTE(Form!$I$17, " - Standard Terms", ""), "OK", IF(_CB22_01=TRUE, IF(ISBLANK(Form!$J$61), "(Blank)", Form!$J$61), "OK"))</f>
        <v>(Blank)</v>
      </c>
      <c r="E96" s="32" t="str">
        <f>IF(_CB01_01=TRUE,IF($D$96="(Blank)","ERROR","OK"), "OK")</f>
        <v>OK</v>
      </c>
      <c r="F96" s="32" t="str">
        <f>IF(_CB01_02=TRUE,IF($D$96="(Blank)","ERROR","OK"), "OK")</f>
        <v>ERROR</v>
      </c>
      <c r="G96" s="32" t="str">
        <f t="shared" si="9"/>
        <v>OK</v>
      </c>
      <c r="H96" s="32" t="str">
        <f t="shared" si="10"/>
        <v>OK</v>
      </c>
      <c r="I96" s="32" t="str">
        <f t="shared" si="11"/>
        <v>OK</v>
      </c>
      <c r="J96" s="32" t="str">
        <f t="shared" si="12"/>
        <v>OK</v>
      </c>
      <c r="K96" s="64" t="str">
        <f t="shared" si="13"/>
        <v>ERROR</v>
      </c>
      <c r="L96" s="3" t="s">
        <v>1887</v>
      </c>
    </row>
    <row r="98" spans="2:8">
      <c r="B98" s="363" t="s">
        <v>1854</v>
      </c>
      <c r="C98" s="364"/>
      <c r="D98" s="362"/>
    </row>
    <row r="99" spans="2:8">
      <c r="B99" s="66" t="s">
        <v>989</v>
      </c>
      <c r="C99" s="69" t="s">
        <v>990</v>
      </c>
      <c r="D99" s="69" t="s">
        <v>1039</v>
      </c>
      <c r="E99" s="67" t="s">
        <v>988</v>
      </c>
      <c r="F99" s="363" t="s">
        <v>987</v>
      </c>
      <c r="G99" s="362"/>
      <c r="H99" s="362"/>
    </row>
    <row r="101" spans="2:8">
      <c r="B101" s="363" t="s">
        <v>1855</v>
      </c>
      <c r="C101" s="364"/>
      <c r="D101" s="362"/>
    </row>
    <row r="102" spans="2:8">
      <c r="B102" s="66" t="s">
        <v>989</v>
      </c>
      <c r="C102" s="69" t="s">
        <v>990</v>
      </c>
      <c r="D102" s="69" t="s">
        <v>1039</v>
      </c>
      <c r="E102" s="67" t="s">
        <v>988</v>
      </c>
      <c r="F102" s="363" t="s">
        <v>987</v>
      </c>
      <c r="G102" s="362"/>
      <c r="H102" s="362"/>
    </row>
    <row r="103" spans="2:8">
      <c r="B103" s="5" t="s">
        <v>1090</v>
      </c>
      <c r="C103" s="3" t="s">
        <v>974</v>
      </c>
      <c r="D103" s="3" t="str">
        <f>IF(ISBLANK(Form!$C$72), "(Blank)", Form!$C$72)</f>
        <v>(Blank)</v>
      </c>
      <c r="E103" s="64" t="str">
        <f>IF($D$103="(Blank)", "ERROR", "OK")</f>
        <v>ERROR</v>
      </c>
      <c r="F103" s="365" t="s">
        <v>1223</v>
      </c>
      <c r="G103" s="366"/>
      <c r="H103" s="367"/>
    </row>
    <row r="104" spans="2:8">
      <c r="B104" s="5" t="s">
        <v>1162</v>
      </c>
      <c r="C104" s="3" t="s">
        <v>1159</v>
      </c>
      <c r="D104" s="3" t="str">
        <f>IF(ISBLANK(Form!$C$73), "(Blank)", Form!$C$73)</f>
        <v>(Blank)</v>
      </c>
      <c r="E104" s="64" t="str">
        <f>IF($D$104="(Blank)", "ERROR", "OK")</f>
        <v>ERROR</v>
      </c>
      <c r="F104" s="365" t="s">
        <v>1224</v>
      </c>
      <c r="G104" s="366"/>
      <c r="H104" s="367"/>
    </row>
    <row r="105" spans="2:8">
      <c r="B105" s="5" t="s">
        <v>1163</v>
      </c>
      <c r="C105" s="3" t="s">
        <v>1160</v>
      </c>
      <c r="D105" s="3" t="str">
        <f>IF(ISBLANK(Form!$I$72), "(Blank)", Form!$I$72)</f>
        <v>(Blank)</v>
      </c>
      <c r="E105" s="64" t="str">
        <f>IF($D$105="(Blank)", "ERROR", "OK")</f>
        <v>ERROR</v>
      </c>
      <c r="F105" s="365" t="s">
        <v>1228</v>
      </c>
      <c r="G105" s="366"/>
      <c r="H105" s="367"/>
    </row>
    <row r="106" spans="2:8">
      <c r="B106" s="5" t="s">
        <v>1164</v>
      </c>
      <c r="C106" s="3" t="s">
        <v>1161</v>
      </c>
      <c r="D106" s="3" t="str">
        <f>IF(ISBLANK(Form!$I$73), "(Blank)", Form!$I$73)</f>
        <v>(Blank)</v>
      </c>
      <c r="E106" s="64" t="str">
        <f>IF($D$106="(Blank)", "ERROR", "OK")</f>
        <v>ERROR</v>
      </c>
      <c r="F106" s="365" t="s">
        <v>1229</v>
      </c>
      <c r="G106" s="366"/>
      <c r="H106" s="367"/>
    </row>
    <row r="111" spans="2:8">
      <c r="C111">
        <f>IF('Form Validation'!C50:E50="ACCESS CONTROL/ BADGING (101315)",1,0)</f>
        <v>0</v>
      </c>
    </row>
  </sheetData>
  <mergeCells count="39">
    <mergeCell ref="L70:N70"/>
    <mergeCell ref="F102:H102"/>
    <mergeCell ref="B75:D75"/>
    <mergeCell ref="B98:D98"/>
    <mergeCell ref="B101:D101"/>
    <mergeCell ref="B89:D89"/>
    <mergeCell ref="F106:H106"/>
    <mergeCell ref="F27:H27"/>
    <mergeCell ref="F28:H28"/>
    <mergeCell ref="F99:H99"/>
    <mergeCell ref="B30:D30"/>
    <mergeCell ref="B45:D45"/>
    <mergeCell ref="B67:D67"/>
    <mergeCell ref="F25:H25"/>
    <mergeCell ref="F26:H26"/>
    <mergeCell ref="F103:H103"/>
    <mergeCell ref="F104:H104"/>
    <mergeCell ref="F105:H105"/>
    <mergeCell ref="F20:H20"/>
    <mergeCell ref="F21:H21"/>
    <mergeCell ref="F22:H22"/>
    <mergeCell ref="F23:H23"/>
    <mergeCell ref="F24:H24"/>
    <mergeCell ref="F17:H17"/>
    <mergeCell ref="F18:H18"/>
    <mergeCell ref="F19:H19"/>
    <mergeCell ref="B3:C3"/>
    <mergeCell ref="B14:D14"/>
    <mergeCell ref="E10:G10"/>
    <mergeCell ref="E9:G9"/>
    <mergeCell ref="E11:G11"/>
    <mergeCell ref="E12:G12"/>
    <mergeCell ref="F16:H16"/>
    <mergeCell ref="F15:H15"/>
    <mergeCell ref="E4:G4"/>
    <mergeCell ref="E5:G5"/>
    <mergeCell ref="E6:G6"/>
    <mergeCell ref="E7:G7"/>
    <mergeCell ref="E8:G8"/>
  </mergeCells>
  <conditionalFormatting sqref="D3">
    <cfRule type="expression" dxfId="80" priority="40" stopIfTrue="1">
      <formula>$D$3="ERROR"</formula>
    </cfRule>
  </conditionalFormatting>
  <conditionalFormatting sqref="D5">
    <cfRule type="expression" dxfId="79" priority="39" stopIfTrue="1">
      <formula>$D5="ERROR"</formula>
    </cfRule>
  </conditionalFormatting>
  <conditionalFormatting sqref="D6">
    <cfRule type="expression" dxfId="78" priority="31" stopIfTrue="1">
      <formula>$D6="ERROR"</formula>
    </cfRule>
  </conditionalFormatting>
  <conditionalFormatting sqref="D7">
    <cfRule type="expression" dxfId="77" priority="30" stopIfTrue="1">
      <formula>$D7="ERROR"</formula>
    </cfRule>
  </conditionalFormatting>
  <conditionalFormatting sqref="D8">
    <cfRule type="expression" dxfId="76" priority="29" stopIfTrue="1">
      <formula>$D8="ERROR"</formula>
    </cfRule>
  </conditionalFormatting>
  <conditionalFormatting sqref="D9:D10">
    <cfRule type="expression" dxfId="75" priority="28" stopIfTrue="1">
      <formula>$D9="ERROR"</formula>
    </cfRule>
  </conditionalFormatting>
  <conditionalFormatting sqref="D11">
    <cfRule type="expression" dxfId="74" priority="27" stopIfTrue="1">
      <formula>$D11="ERROR"</formula>
    </cfRule>
  </conditionalFormatting>
  <conditionalFormatting sqref="D12">
    <cfRule type="expression" dxfId="73" priority="26" stopIfTrue="1">
      <formula>$D12="ERROR"</formula>
    </cfRule>
  </conditionalFormatting>
  <conditionalFormatting sqref="K42:K43 K91:K94 K70 K32:K40">
    <cfRule type="expression" dxfId="72" priority="19" stopIfTrue="1">
      <formula>$K32 = "ERROR"</formula>
    </cfRule>
  </conditionalFormatting>
  <conditionalFormatting sqref="K47:K65">
    <cfRule type="expression" dxfId="71" priority="18" stopIfTrue="1">
      <formula>$K47 = "ERROR"</formula>
    </cfRule>
  </conditionalFormatting>
  <conditionalFormatting sqref="K69 K71:K73">
    <cfRule type="expression" dxfId="70" priority="17" stopIfTrue="1">
      <formula>$K69 = "ERROR"</formula>
    </cfRule>
  </conditionalFormatting>
  <conditionalFormatting sqref="K77:K87">
    <cfRule type="expression" dxfId="69" priority="16" stopIfTrue="1">
      <formula>$K77 = "ERROR"</formula>
    </cfRule>
  </conditionalFormatting>
  <conditionalFormatting sqref="E103:E106">
    <cfRule type="expression" dxfId="68" priority="14" stopIfTrue="1">
      <formula>$E103 = "ERROR"</formula>
    </cfRule>
  </conditionalFormatting>
  <conditionalFormatting sqref="E16">
    <cfRule type="expression" dxfId="67" priority="13" stopIfTrue="1">
      <formula>$E16 = "ERROR"</formula>
    </cfRule>
  </conditionalFormatting>
  <conditionalFormatting sqref="E17:E28">
    <cfRule type="expression" dxfId="66" priority="11" stopIfTrue="1">
      <formula>$E17 = "ERROR"</formula>
    </cfRule>
  </conditionalFormatting>
  <conditionalFormatting sqref="K41">
    <cfRule type="expression" dxfId="65" priority="9" stopIfTrue="1">
      <formula>$K41 = "ERROR"</formula>
    </cfRule>
  </conditionalFormatting>
  <conditionalFormatting sqref="K95">
    <cfRule type="expression" dxfId="64" priority="2" stopIfTrue="1">
      <formula>$K95 = "ERROR"</formula>
    </cfRule>
  </conditionalFormatting>
  <conditionalFormatting sqref="K96">
    <cfRule type="expression" dxfId="63" priority="1" stopIfTrue="1">
      <formula>$K96 = "ERROR"</formula>
    </cfRule>
  </conditionalFormatting>
  <pageMargins left="0.7" right="0.7" top="0.75" bottom="0.75" header="0.3" footer="0.3"/>
  <pageSetup orientation="portrait"/>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5" enableFormatConditionsCalculation="0"/>
  <dimension ref="B2:H135"/>
  <sheetViews>
    <sheetView topLeftCell="A82" workbookViewId="0">
      <selection activeCell="D13" sqref="D13"/>
    </sheetView>
  </sheetViews>
  <sheetFormatPr baseColWidth="10" defaultColWidth="8.625" defaultRowHeight="15" x14ac:dyDescent="0"/>
  <cols>
    <col min="2" max="2" width="9.375" bestFit="1" customWidth="1"/>
    <col min="3" max="3" width="37.375" bestFit="1" customWidth="1"/>
    <col min="4" max="4" width="18.375" customWidth="1"/>
    <col min="5" max="5" width="9.125" customWidth="1"/>
    <col min="6" max="6" width="36.625" customWidth="1"/>
    <col min="7" max="7" width="38.625" customWidth="1"/>
  </cols>
  <sheetData>
    <row r="2" spans="2:8">
      <c r="B2" s="363" t="s">
        <v>1044</v>
      </c>
      <c r="C2" s="364"/>
      <c r="D2" s="64" t="str">
        <f>IF(COUNTIF($D$4:$D$9, TRUE)&gt;0, "OK", "ERROR")</f>
        <v>OK</v>
      </c>
    </row>
    <row r="3" spans="2:8">
      <c r="B3" s="65" t="s">
        <v>1041</v>
      </c>
      <c r="C3" s="65" t="s">
        <v>1042</v>
      </c>
      <c r="D3" s="65" t="s">
        <v>1043</v>
      </c>
    </row>
    <row r="4" spans="2:8">
      <c r="B4" s="3" t="s">
        <v>1045</v>
      </c>
      <c r="C4" s="3" t="s">
        <v>37</v>
      </c>
      <c r="D4" s="71" t="b">
        <v>0</v>
      </c>
    </row>
    <row r="5" spans="2:8">
      <c r="B5" s="3" t="s">
        <v>1046</v>
      </c>
      <c r="C5" s="3" t="s">
        <v>38</v>
      </c>
      <c r="D5" s="71" t="b">
        <v>1</v>
      </c>
    </row>
    <row r="6" spans="2:8">
      <c r="B6" s="3" t="s">
        <v>1047</v>
      </c>
      <c r="C6" s="3" t="s">
        <v>39</v>
      </c>
      <c r="D6" s="71" t="b">
        <v>0</v>
      </c>
    </row>
    <row r="7" spans="2:8">
      <c r="B7" s="3" t="s">
        <v>1048</v>
      </c>
      <c r="C7" s="3" t="s">
        <v>967</v>
      </c>
      <c r="D7" s="71" t="b">
        <v>0</v>
      </c>
    </row>
    <row r="8" spans="2:8">
      <c r="B8" s="3" t="s">
        <v>1049</v>
      </c>
      <c r="C8" s="3" t="s">
        <v>40</v>
      </c>
      <c r="D8" s="71" t="b">
        <v>0</v>
      </c>
    </row>
    <row r="9" spans="2:8">
      <c r="B9" s="3" t="s">
        <v>1050</v>
      </c>
      <c r="C9" s="3" t="s">
        <v>41</v>
      </c>
      <c r="D9" s="71" t="b">
        <v>0</v>
      </c>
    </row>
    <row r="10" spans="2:8" ht="16" thickBot="1"/>
    <row r="11" spans="2:8">
      <c r="B11" s="368" t="s">
        <v>1051</v>
      </c>
      <c r="C11" s="369"/>
      <c r="D11" s="94" t="str">
        <f>IF(COUNTIF(D13:D31, TRUE)&gt;0, "OK", "ERROR")</f>
        <v>OK</v>
      </c>
    </row>
    <row r="12" spans="2:8">
      <c r="B12" s="95" t="s">
        <v>1041</v>
      </c>
      <c r="C12" s="65" t="s">
        <v>1042</v>
      </c>
      <c r="D12" s="96" t="s">
        <v>1043</v>
      </c>
      <c r="F12" s="65" t="s">
        <v>1265</v>
      </c>
      <c r="G12" s="3" t="str">
        <f>IF($F$13="OK", $G$13 &amp;", ", "")&amp;IF($F$14="OK", $G$14 &amp;", ", "")&amp;IF($F$15="OK", $G$15 &amp;", ", "")</f>
        <v xml:space="preserve">CG-SupplierAddTeam@jci.com, </v>
      </c>
      <c r="H12" s="3" t="str">
        <f>IF(LEN(G12)&gt;0, LEFT(G12, LEN(G12)-2), "")</f>
        <v>CG-SupplierAddTeam@jci.com</v>
      </c>
    </row>
    <row r="13" spans="2:8">
      <c r="B13" s="97" t="s">
        <v>1052</v>
      </c>
      <c r="C13" s="3" t="s">
        <v>948</v>
      </c>
      <c r="D13" s="98" t="b">
        <v>1</v>
      </c>
      <c r="F13" s="3" t="str">
        <f>IF(COUNTIF($D$13:$D$16, TRUE)&gt;0, "OK", "")</f>
        <v>OK</v>
      </c>
      <c r="G13" s="75" t="s">
        <v>1263</v>
      </c>
    </row>
    <row r="14" spans="2:8">
      <c r="B14" s="97" t="s">
        <v>1053</v>
      </c>
      <c r="C14" s="3" t="s">
        <v>949</v>
      </c>
      <c r="D14" s="98" t="b">
        <v>0</v>
      </c>
      <c r="F14" s="3" t="str">
        <f>IF(COUNTIF($D$18:$D$26,TRUE)&gt;0,"OK","")</f>
        <v/>
      </c>
      <c r="G14" s="74" t="s">
        <v>1264</v>
      </c>
    </row>
    <row r="15" spans="2:8" ht="16" thickBot="1">
      <c r="B15" s="97" t="s">
        <v>1054</v>
      </c>
      <c r="C15" s="3" t="s">
        <v>950</v>
      </c>
      <c r="D15" s="98" t="b">
        <v>0</v>
      </c>
      <c r="F15" s="3" t="str">
        <f>IF(COUNTIF(D30,TRUE)&gt;0,"OK","")</f>
        <v/>
      </c>
      <c r="G15" s="99" t="s">
        <v>1907</v>
      </c>
    </row>
    <row r="16" spans="2:8">
      <c r="B16" s="97" t="s">
        <v>1055</v>
      </c>
      <c r="C16" s="3" t="s">
        <v>951</v>
      </c>
      <c r="D16" s="98" t="b">
        <v>0</v>
      </c>
    </row>
    <row r="17" spans="2:7" ht="18" customHeight="1">
      <c r="B17" s="97" t="s">
        <v>1056</v>
      </c>
      <c r="C17" s="3" t="s">
        <v>1911</v>
      </c>
      <c r="D17" s="98" t="b">
        <v>0</v>
      </c>
    </row>
    <row r="18" spans="2:7">
      <c r="B18" s="97" t="s">
        <v>1057</v>
      </c>
      <c r="C18" s="3" t="s">
        <v>947</v>
      </c>
      <c r="D18" s="98" t="b">
        <v>0</v>
      </c>
    </row>
    <row r="19" spans="2:7">
      <c r="B19" s="97" t="s">
        <v>1058</v>
      </c>
      <c r="C19" s="3" t="s">
        <v>952</v>
      </c>
      <c r="D19" s="98" t="b">
        <v>0</v>
      </c>
    </row>
    <row r="20" spans="2:7">
      <c r="B20" s="97" t="s">
        <v>1059</v>
      </c>
      <c r="C20" s="3" t="s">
        <v>953</v>
      </c>
      <c r="D20" s="98" t="b">
        <v>0</v>
      </c>
    </row>
    <row r="21" spans="2:7">
      <c r="B21" s="97" t="s">
        <v>1060</v>
      </c>
      <c r="C21" s="3" t="s">
        <v>954</v>
      </c>
      <c r="D21" s="98" t="b">
        <v>0</v>
      </c>
    </row>
    <row r="22" spans="2:7">
      <c r="B22" s="97" t="s">
        <v>1061</v>
      </c>
      <c r="C22" s="3" t="s">
        <v>955</v>
      </c>
      <c r="D22" s="98" t="b">
        <v>0</v>
      </c>
      <c r="F22" s="80"/>
      <c r="G22" s="80"/>
    </row>
    <row r="23" spans="2:7">
      <c r="B23" s="97" t="s">
        <v>1062</v>
      </c>
      <c r="C23" s="3" t="s">
        <v>956</v>
      </c>
      <c r="D23" s="98" t="b">
        <v>0</v>
      </c>
      <c r="F23" s="80"/>
      <c r="G23" s="80"/>
    </row>
    <row r="24" spans="2:7">
      <c r="B24" s="97" t="s">
        <v>1270</v>
      </c>
      <c r="C24" s="3" t="s">
        <v>1272</v>
      </c>
      <c r="D24" s="98" t="b">
        <v>0</v>
      </c>
      <c r="F24" s="80"/>
      <c r="G24" s="80"/>
    </row>
    <row r="25" spans="2:7">
      <c r="B25" s="97" t="s">
        <v>1271</v>
      </c>
      <c r="C25" s="3" t="s">
        <v>1273</v>
      </c>
      <c r="D25" s="98" t="b">
        <v>0</v>
      </c>
      <c r="F25" s="80"/>
      <c r="G25" s="80"/>
    </row>
    <row r="26" spans="2:7" s="80" customFormat="1">
      <c r="B26" s="97" t="s">
        <v>1905</v>
      </c>
      <c r="C26" s="73" t="s">
        <v>1901</v>
      </c>
      <c r="D26" s="98" t="b">
        <v>0</v>
      </c>
      <c r="F26"/>
      <c r="G26"/>
    </row>
    <row r="27" spans="2:7" s="80" customFormat="1">
      <c r="B27" s="97" t="s">
        <v>1899</v>
      </c>
      <c r="C27" s="73" t="s">
        <v>1898</v>
      </c>
      <c r="D27" s="98" t="b">
        <v>0</v>
      </c>
    </row>
    <row r="28" spans="2:7" s="80" customFormat="1">
      <c r="B28" s="97" t="s">
        <v>1903</v>
      </c>
      <c r="C28" s="73" t="s">
        <v>1910</v>
      </c>
      <c r="D28" s="98" t="b">
        <v>0</v>
      </c>
    </row>
    <row r="29" spans="2:7" s="80" customFormat="1">
      <c r="B29" s="97" t="s">
        <v>1904</v>
      </c>
      <c r="C29" s="73" t="s">
        <v>1900</v>
      </c>
      <c r="D29" s="98" t="b">
        <v>0</v>
      </c>
      <c r="F29"/>
      <c r="G29"/>
    </row>
    <row r="30" spans="2:7">
      <c r="B30" s="97" t="s">
        <v>1906</v>
      </c>
      <c r="C30" s="73" t="s">
        <v>1902</v>
      </c>
      <c r="D30" s="98" t="b">
        <v>0</v>
      </c>
    </row>
    <row r="31" spans="2:7" s="80" customFormat="1" ht="16" thickBot="1">
      <c r="B31" s="100" t="s">
        <v>1912</v>
      </c>
      <c r="C31" s="101" t="s">
        <v>1913</v>
      </c>
      <c r="D31" s="102" t="b">
        <v>0</v>
      </c>
      <c r="F31"/>
      <c r="G31"/>
    </row>
    <row r="32" spans="2:7" s="80" customFormat="1">
      <c r="C32" s="93"/>
      <c r="F32"/>
      <c r="G32"/>
    </row>
    <row r="33" spans="2:4">
      <c r="B33" s="363" t="s">
        <v>1078</v>
      </c>
      <c r="C33" s="364"/>
      <c r="D33" s="64" t="str">
        <f>IF(COUNTIF($D$35:$D$37, TRUE)&gt;0, "OK", "ERROR")</f>
        <v>OK</v>
      </c>
    </row>
    <row r="34" spans="2:4">
      <c r="B34" s="65" t="s">
        <v>1041</v>
      </c>
      <c r="C34" s="65" t="s">
        <v>1042</v>
      </c>
      <c r="D34" s="65" t="s">
        <v>1043</v>
      </c>
    </row>
    <row r="35" spans="2:4">
      <c r="B35" s="3" t="s">
        <v>1063</v>
      </c>
      <c r="C35" s="3" t="s">
        <v>525</v>
      </c>
      <c r="D35" s="71" t="b">
        <v>1</v>
      </c>
    </row>
    <row r="36" spans="2:4">
      <c r="B36" s="3" t="s">
        <v>1064</v>
      </c>
      <c r="C36" s="3" t="s">
        <v>23</v>
      </c>
      <c r="D36" s="71" t="b">
        <v>0</v>
      </c>
    </row>
    <row r="37" spans="2:4">
      <c r="B37" s="3" t="s">
        <v>1065</v>
      </c>
      <c r="C37" s="3" t="s">
        <v>581</v>
      </c>
      <c r="D37" s="71" t="b">
        <v>0</v>
      </c>
    </row>
    <row r="38" spans="2:4">
      <c r="C38" s="72"/>
    </row>
    <row r="39" spans="2:4">
      <c r="B39" s="363" t="s">
        <v>1079</v>
      </c>
      <c r="C39" s="364"/>
      <c r="D39" s="64" t="str">
        <f>IF(COUNTIF($D$41:$D$42, TRUE)&gt;0, "OK", "ERROR")</f>
        <v>ERROR</v>
      </c>
    </row>
    <row r="40" spans="2:4">
      <c r="B40" s="65" t="s">
        <v>1041</v>
      </c>
      <c r="C40" s="65" t="s">
        <v>1042</v>
      </c>
      <c r="D40" s="65" t="s">
        <v>1043</v>
      </c>
    </row>
    <row r="41" spans="2:4">
      <c r="B41" s="3" t="s">
        <v>1066</v>
      </c>
      <c r="C41" s="73" t="s">
        <v>93</v>
      </c>
      <c r="D41" s="71" t="b">
        <v>0</v>
      </c>
    </row>
    <row r="42" spans="2:4">
      <c r="B42" s="3" t="s">
        <v>1067</v>
      </c>
      <c r="C42" s="62">
        <v>621</v>
      </c>
      <c r="D42" s="71" t="b">
        <v>0</v>
      </c>
    </row>
    <row r="44" spans="2:4">
      <c r="B44" s="363" t="s">
        <v>1080</v>
      </c>
      <c r="C44" s="364"/>
      <c r="D44" s="64" t="str">
        <f>IF(COUNTIF($D$46:$D$50, TRUE)&gt;0, "OK", "ERROR")</f>
        <v>ERROR</v>
      </c>
    </row>
    <row r="45" spans="2:4">
      <c r="B45" s="65" t="s">
        <v>1041</v>
      </c>
      <c r="C45" s="65" t="s">
        <v>1042</v>
      </c>
      <c r="D45" s="65" t="s">
        <v>1043</v>
      </c>
    </row>
    <row r="46" spans="2:4">
      <c r="B46" s="3" t="s">
        <v>1068</v>
      </c>
      <c r="C46" s="3" t="s">
        <v>23</v>
      </c>
      <c r="D46" s="71" t="b">
        <v>0</v>
      </c>
    </row>
    <row r="47" spans="2:4">
      <c r="B47" s="3" t="s">
        <v>1069</v>
      </c>
      <c r="C47" s="3" t="s">
        <v>582</v>
      </c>
      <c r="D47" s="71" t="b">
        <v>0</v>
      </c>
    </row>
    <row r="48" spans="2:4">
      <c r="B48" s="3" t="s">
        <v>1070</v>
      </c>
      <c r="C48" s="3" t="s">
        <v>583</v>
      </c>
      <c r="D48" s="71" t="b">
        <v>0</v>
      </c>
    </row>
    <row r="49" spans="2:4">
      <c r="B49" s="3" t="s">
        <v>1071</v>
      </c>
      <c r="C49" s="3" t="s">
        <v>584</v>
      </c>
      <c r="D49" s="71" t="b">
        <v>0</v>
      </c>
    </row>
    <row r="50" spans="2:4">
      <c r="B50" s="3" t="s">
        <v>1072</v>
      </c>
      <c r="C50" s="3" t="s">
        <v>585</v>
      </c>
      <c r="D50" s="71" t="b">
        <v>0</v>
      </c>
    </row>
    <row r="52" spans="2:4">
      <c r="B52" s="363" t="s">
        <v>1081</v>
      </c>
      <c r="C52" s="364"/>
      <c r="D52" s="64" t="str">
        <f>IF(COUNTIF($D$54:$D$58, TRUE)&gt;0, "OK", "ERROR")</f>
        <v>ERROR</v>
      </c>
    </row>
    <row r="53" spans="2:4">
      <c r="B53" s="65" t="s">
        <v>1041</v>
      </c>
      <c r="C53" s="65" t="s">
        <v>1042</v>
      </c>
      <c r="D53" s="65" t="s">
        <v>1043</v>
      </c>
    </row>
    <row r="54" spans="2:4">
      <c r="B54" s="3" t="s">
        <v>1073</v>
      </c>
      <c r="C54" s="3" t="s">
        <v>962</v>
      </c>
      <c r="D54" s="71" t="b">
        <v>0</v>
      </c>
    </row>
    <row r="55" spans="2:4">
      <c r="B55" s="3" t="s">
        <v>1074</v>
      </c>
      <c r="C55" s="3" t="s">
        <v>963</v>
      </c>
      <c r="D55" s="71" t="b">
        <v>0</v>
      </c>
    </row>
    <row r="56" spans="2:4">
      <c r="B56" s="3" t="s">
        <v>1075</v>
      </c>
      <c r="C56" s="3" t="s">
        <v>964</v>
      </c>
      <c r="D56" s="71" t="b">
        <v>0</v>
      </c>
    </row>
    <row r="57" spans="2:4">
      <c r="B57" s="3" t="s">
        <v>1076</v>
      </c>
      <c r="C57" s="3" t="s">
        <v>965</v>
      </c>
      <c r="D57" s="71" t="b">
        <v>0</v>
      </c>
    </row>
    <row r="58" spans="2:4">
      <c r="B58" s="3" t="s">
        <v>1077</v>
      </c>
      <c r="C58" s="3" t="s">
        <v>966</v>
      </c>
      <c r="D58" s="71" t="b">
        <v>0</v>
      </c>
    </row>
    <row r="60" spans="2:4">
      <c r="B60" s="363" t="s">
        <v>1225</v>
      </c>
      <c r="C60" s="364"/>
      <c r="D60" s="64" t="str">
        <f>IF(COUNTIF($D$62:$D$63, TRUE)=1, "OK", "ERROR")</f>
        <v>OK</v>
      </c>
    </row>
    <row r="61" spans="2:4">
      <c r="B61" s="65" t="s">
        <v>1041</v>
      </c>
      <c r="C61" s="65" t="s">
        <v>1042</v>
      </c>
      <c r="D61" s="65" t="s">
        <v>1043</v>
      </c>
    </row>
    <row r="62" spans="2:4">
      <c r="B62" s="3" t="s">
        <v>1226</v>
      </c>
      <c r="C62" s="3" t="s">
        <v>586</v>
      </c>
      <c r="D62" s="71" t="b">
        <v>1</v>
      </c>
    </row>
    <row r="63" spans="2:4">
      <c r="B63" s="3" t="s">
        <v>1227</v>
      </c>
      <c r="C63" s="3" t="s">
        <v>588</v>
      </c>
      <c r="D63" s="71" t="b">
        <v>0</v>
      </c>
    </row>
    <row r="66" spans="2:4">
      <c r="B66" s="363" t="s">
        <v>1230</v>
      </c>
      <c r="C66" s="364"/>
      <c r="D66" s="64" t="str">
        <f>IF(COUNTIF($D$68:$D$70, TRUE)=1, "OK", "ERROR")</f>
        <v>ERROR</v>
      </c>
    </row>
    <row r="67" spans="2:4">
      <c r="B67" s="65" t="s">
        <v>1041</v>
      </c>
      <c r="C67" s="65" t="s">
        <v>1042</v>
      </c>
      <c r="D67" s="65" t="s">
        <v>1043</v>
      </c>
    </row>
    <row r="68" spans="2:4">
      <c r="B68" s="3" t="s">
        <v>1231</v>
      </c>
      <c r="C68" s="3" t="s">
        <v>909</v>
      </c>
      <c r="D68" s="71" t="b">
        <v>0</v>
      </c>
    </row>
    <row r="69" spans="2:4">
      <c r="B69" s="3" t="s">
        <v>1232</v>
      </c>
      <c r="C69" s="3" t="s">
        <v>1234</v>
      </c>
      <c r="D69" s="71" t="b">
        <v>1</v>
      </c>
    </row>
    <row r="70" spans="2:4">
      <c r="B70" s="3" t="s">
        <v>1233</v>
      </c>
      <c r="C70" s="3" t="s">
        <v>1235</v>
      </c>
      <c r="D70" s="71" t="b">
        <v>1</v>
      </c>
    </row>
    <row r="72" spans="2:4">
      <c r="B72" s="363" t="s">
        <v>1236</v>
      </c>
      <c r="C72" s="364"/>
      <c r="D72" s="64" t="str">
        <f>IF(COUNTIF($D74:$D75, TRUE)=1, "OK", "ERROR")</f>
        <v>OK</v>
      </c>
    </row>
    <row r="73" spans="2:4">
      <c r="B73" s="65" t="s">
        <v>1041</v>
      </c>
      <c r="C73" s="65" t="s">
        <v>1042</v>
      </c>
      <c r="D73" s="65" t="s">
        <v>1043</v>
      </c>
    </row>
    <row r="74" spans="2:4">
      <c r="B74" s="3" t="s">
        <v>1237</v>
      </c>
      <c r="C74" s="3" t="s">
        <v>586</v>
      </c>
      <c r="D74" s="71" t="b">
        <v>0</v>
      </c>
    </row>
    <row r="75" spans="2:4">
      <c r="B75" s="3" t="s">
        <v>1238</v>
      </c>
      <c r="C75" s="3" t="s">
        <v>588</v>
      </c>
      <c r="D75" s="71" t="b">
        <v>1</v>
      </c>
    </row>
    <row r="77" spans="2:4">
      <c r="B77" s="363" t="s">
        <v>1239</v>
      </c>
      <c r="C77" s="364"/>
      <c r="D77" s="64" t="str">
        <f>IF(COUNTIF($D79:$D80, TRUE)=1, "OK", "ERROR")</f>
        <v>OK</v>
      </c>
    </row>
    <row r="78" spans="2:4">
      <c r="B78" s="65" t="s">
        <v>1041</v>
      </c>
      <c r="C78" s="65" t="s">
        <v>1042</v>
      </c>
      <c r="D78" s="65" t="s">
        <v>1043</v>
      </c>
    </row>
    <row r="79" spans="2:4">
      <c r="B79" s="3" t="s">
        <v>1240</v>
      </c>
      <c r="C79" s="3" t="s">
        <v>586</v>
      </c>
      <c r="D79" s="71" t="b">
        <v>0</v>
      </c>
    </row>
    <row r="80" spans="2:4">
      <c r="B80" s="3" t="s">
        <v>1241</v>
      </c>
      <c r="C80" s="3" t="s">
        <v>588</v>
      </c>
      <c r="D80" s="71" t="b">
        <v>1</v>
      </c>
    </row>
    <row r="82" spans="2:4">
      <c r="B82" s="363" t="s">
        <v>1242</v>
      </c>
      <c r="C82" s="364"/>
      <c r="D82" s="64" t="str">
        <f>IF(COUNTIF($D84:$D85, TRUE)=1, "OK", "ERROR")</f>
        <v>OK</v>
      </c>
    </row>
    <row r="83" spans="2:4">
      <c r="B83" s="65" t="s">
        <v>1041</v>
      </c>
      <c r="C83" s="65" t="s">
        <v>1042</v>
      </c>
      <c r="D83" s="65" t="s">
        <v>1043</v>
      </c>
    </row>
    <row r="84" spans="2:4">
      <c r="B84" s="3" t="s">
        <v>1243</v>
      </c>
      <c r="C84" s="3" t="s">
        <v>586</v>
      </c>
      <c r="D84" s="71" t="b">
        <v>0</v>
      </c>
    </row>
    <row r="85" spans="2:4">
      <c r="B85" s="3" t="s">
        <v>1244</v>
      </c>
      <c r="C85" s="3" t="s">
        <v>588</v>
      </c>
      <c r="D85" s="71" t="b">
        <v>1</v>
      </c>
    </row>
    <row r="87" spans="2:4">
      <c r="B87" s="363" t="s">
        <v>1245</v>
      </c>
      <c r="C87" s="364"/>
      <c r="D87" s="64" t="str">
        <f>IF(COUNTIF($D89:$D90, TRUE)=1, "OK", "ERROR")</f>
        <v>OK</v>
      </c>
    </row>
    <row r="88" spans="2:4">
      <c r="B88" s="65" t="s">
        <v>1041</v>
      </c>
      <c r="C88" s="65" t="s">
        <v>1042</v>
      </c>
      <c r="D88" s="65" t="s">
        <v>1043</v>
      </c>
    </row>
    <row r="89" spans="2:4">
      <c r="B89" s="3" t="s">
        <v>1246</v>
      </c>
      <c r="C89" s="3" t="s">
        <v>586</v>
      </c>
      <c r="D89" s="71" t="b">
        <v>0</v>
      </c>
    </row>
    <row r="90" spans="2:4">
      <c r="B90" s="3" t="s">
        <v>1247</v>
      </c>
      <c r="C90" s="3" t="s">
        <v>588</v>
      </c>
      <c r="D90" s="71" t="b">
        <v>1</v>
      </c>
    </row>
    <row r="92" spans="2:4">
      <c r="B92" s="363" t="s">
        <v>1248</v>
      </c>
      <c r="C92" s="364"/>
      <c r="D92" s="64" t="str">
        <f>IF(COUNTIF($D94:$D95, TRUE)=1, "OK", "ERROR")</f>
        <v>OK</v>
      </c>
    </row>
    <row r="93" spans="2:4">
      <c r="B93" s="65" t="s">
        <v>1041</v>
      </c>
      <c r="C93" s="65" t="s">
        <v>1042</v>
      </c>
      <c r="D93" s="65" t="s">
        <v>1043</v>
      </c>
    </row>
    <row r="94" spans="2:4">
      <c r="B94" s="3" t="s">
        <v>1249</v>
      </c>
      <c r="C94" s="3" t="s">
        <v>586</v>
      </c>
      <c r="D94" s="71" t="b">
        <v>1</v>
      </c>
    </row>
    <row r="95" spans="2:4">
      <c r="B95" s="3" t="s">
        <v>1250</v>
      </c>
      <c r="C95" s="3" t="s">
        <v>588</v>
      </c>
      <c r="D95" s="71" t="b">
        <v>0</v>
      </c>
    </row>
    <row r="97" spans="2:4">
      <c r="B97" s="363" t="s">
        <v>1251</v>
      </c>
      <c r="C97" s="364"/>
      <c r="D97" s="64" t="str">
        <f>IF(COUNTIF($D99:$D100, TRUE)=1, "OK", "ERROR")</f>
        <v>OK</v>
      </c>
    </row>
    <row r="98" spans="2:4">
      <c r="B98" s="65" t="s">
        <v>1041</v>
      </c>
      <c r="C98" s="65" t="s">
        <v>1042</v>
      </c>
      <c r="D98" s="65" t="s">
        <v>1043</v>
      </c>
    </row>
    <row r="99" spans="2:4">
      <c r="B99" s="3" t="s">
        <v>1252</v>
      </c>
      <c r="C99" s="3" t="s">
        <v>586</v>
      </c>
      <c r="D99" s="71" t="b">
        <v>1</v>
      </c>
    </row>
    <row r="100" spans="2:4">
      <c r="B100" s="3" t="s">
        <v>1253</v>
      </c>
      <c r="C100" s="3" t="s">
        <v>588</v>
      </c>
      <c r="D100" s="71" t="b">
        <v>0</v>
      </c>
    </row>
    <row r="102" spans="2:4">
      <c r="B102" s="363" t="s">
        <v>1254</v>
      </c>
      <c r="C102" s="364"/>
      <c r="D102" s="64" t="str">
        <f>IF(COUNTIF($D104:$D105, TRUE)=1, "OK", "ERROR")</f>
        <v>OK</v>
      </c>
    </row>
    <row r="103" spans="2:4">
      <c r="B103" s="65" t="s">
        <v>1041</v>
      </c>
      <c r="C103" s="65" t="s">
        <v>1042</v>
      </c>
      <c r="D103" s="65" t="s">
        <v>1043</v>
      </c>
    </row>
    <row r="104" spans="2:4">
      <c r="B104" s="3" t="s">
        <v>1255</v>
      </c>
      <c r="C104" s="3" t="s">
        <v>586</v>
      </c>
      <c r="D104" s="71" t="b">
        <v>1</v>
      </c>
    </row>
    <row r="105" spans="2:4">
      <c r="B105" s="3" t="s">
        <v>1256</v>
      </c>
      <c r="C105" s="3" t="s">
        <v>588</v>
      </c>
      <c r="D105" s="71" t="b">
        <v>0</v>
      </c>
    </row>
    <row r="107" spans="2:4">
      <c r="B107" s="363" t="s">
        <v>1257</v>
      </c>
      <c r="C107" s="364"/>
      <c r="D107" s="64" t="str">
        <f>IF(COUNTIF($D109:$D110, TRUE)=1, "OK", "ERROR")</f>
        <v>OK</v>
      </c>
    </row>
    <row r="108" spans="2:4">
      <c r="B108" s="65" t="s">
        <v>1041</v>
      </c>
      <c r="C108" s="65" t="s">
        <v>1042</v>
      </c>
      <c r="D108" s="65" t="s">
        <v>1043</v>
      </c>
    </row>
    <row r="109" spans="2:4">
      <c r="B109" s="3" t="s">
        <v>1258</v>
      </c>
      <c r="C109" s="3" t="s">
        <v>586</v>
      </c>
      <c r="D109" s="71" t="b">
        <v>1</v>
      </c>
    </row>
    <row r="110" spans="2:4">
      <c r="B110" s="3" t="s">
        <v>1259</v>
      </c>
      <c r="C110" s="3" t="s">
        <v>588</v>
      </c>
      <c r="D110" s="71" t="b">
        <v>0</v>
      </c>
    </row>
    <row r="112" spans="2:4">
      <c r="B112" s="363" t="s">
        <v>1262</v>
      </c>
      <c r="C112" s="364"/>
      <c r="D112" s="64" t="str">
        <f>IF(COUNTIF($D$114:$D$115, TRUE)=1, "OK", "ERROR")</f>
        <v>OK</v>
      </c>
    </row>
    <row r="113" spans="2:4">
      <c r="B113" s="65" t="s">
        <v>1041</v>
      </c>
      <c r="C113" s="65" t="s">
        <v>1042</v>
      </c>
      <c r="D113" s="65" t="s">
        <v>1043</v>
      </c>
    </row>
    <row r="114" spans="2:4">
      <c r="B114" s="3" t="s">
        <v>1260</v>
      </c>
      <c r="C114" s="3" t="s">
        <v>586</v>
      </c>
      <c r="D114" s="71" t="b">
        <v>0</v>
      </c>
    </row>
    <row r="115" spans="2:4">
      <c r="B115" s="3" t="s">
        <v>1261</v>
      </c>
      <c r="C115" s="3" t="s">
        <v>588</v>
      </c>
      <c r="D115" s="71" t="b">
        <v>1</v>
      </c>
    </row>
    <row r="117" spans="2:4">
      <c r="B117" s="363" t="s">
        <v>1858</v>
      </c>
      <c r="C117" s="364"/>
      <c r="D117" s="64" t="str">
        <f>IF(COUNTIF($D$119:$D$120, TRUE)=1, "OK", "ERROR")</f>
        <v>OK</v>
      </c>
    </row>
    <row r="118" spans="2:4">
      <c r="B118" s="65" t="s">
        <v>1041</v>
      </c>
      <c r="C118" s="65" t="s">
        <v>1042</v>
      </c>
      <c r="D118" s="65" t="s">
        <v>1043</v>
      </c>
    </row>
    <row r="119" spans="2:4">
      <c r="B119" s="3" t="s">
        <v>1840</v>
      </c>
      <c r="C119" s="3" t="s">
        <v>586</v>
      </c>
      <c r="D119" s="71" t="b">
        <v>1</v>
      </c>
    </row>
    <row r="120" spans="2:4">
      <c r="B120" s="3" t="s">
        <v>1841</v>
      </c>
      <c r="C120" s="3" t="s">
        <v>588</v>
      </c>
      <c r="D120" s="71" t="b">
        <v>0</v>
      </c>
    </row>
    <row r="122" spans="2:4">
      <c r="B122" s="363" t="s">
        <v>1862</v>
      </c>
      <c r="C122" s="364"/>
      <c r="D122" s="64" t="str">
        <f>IF(COUNTIF($D$124:$D$125, TRUE)=1, "OK", "ERROR")</f>
        <v>OK</v>
      </c>
    </row>
    <row r="123" spans="2:4">
      <c r="B123" s="65"/>
      <c r="C123" s="65"/>
      <c r="D123" s="65"/>
    </row>
    <row r="124" spans="2:4">
      <c r="B124" s="3" t="s">
        <v>1865</v>
      </c>
      <c r="C124" s="3" t="s">
        <v>586</v>
      </c>
      <c r="D124" s="71" t="b">
        <v>1</v>
      </c>
    </row>
    <row r="125" spans="2:4">
      <c r="B125" s="3" t="s">
        <v>1866</v>
      </c>
      <c r="C125" s="3" t="s">
        <v>588</v>
      </c>
      <c r="D125" s="71" t="b">
        <v>0</v>
      </c>
    </row>
    <row r="127" spans="2:4">
      <c r="B127" s="363" t="s">
        <v>1863</v>
      </c>
      <c r="C127" s="364"/>
      <c r="D127" s="64" t="str">
        <f>IF(COUNTIF($D$129:$D$130, TRUE)=1, "OK", "ERROR")</f>
        <v>OK</v>
      </c>
    </row>
    <row r="128" spans="2:4">
      <c r="B128" s="65"/>
      <c r="C128" s="65"/>
      <c r="D128" s="65"/>
    </row>
    <row r="129" spans="2:4">
      <c r="B129" s="3" t="s">
        <v>1867</v>
      </c>
      <c r="C129" s="3" t="s">
        <v>586</v>
      </c>
      <c r="D129" s="71" t="b">
        <v>1</v>
      </c>
    </row>
    <row r="130" spans="2:4">
      <c r="B130" s="3" t="s">
        <v>1868</v>
      </c>
      <c r="C130" s="3" t="s">
        <v>588</v>
      </c>
      <c r="D130" s="71" t="b">
        <v>0</v>
      </c>
    </row>
    <row r="132" spans="2:4">
      <c r="B132" s="363" t="s">
        <v>1864</v>
      </c>
      <c r="C132" s="364"/>
      <c r="D132" s="64" t="str">
        <f>IF(COUNTIF($D$134:$D$135, TRUE)=1, "OK", "ERROR")</f>
        <v>OK</v>
      </c>
    </row>
    <row r="133" spans="2:4">
      <c r="B133" s="65"/>
      <c r="C133" s="65"/>
      <c r="D133" s="65"/>
    </row>
    <row r="134" spans="2:4">
      <c r="B134" s="3" t="s">
        <v>1869</v>
      </c>
      <c r="C134" s="3" t="s">
        <v>586</v>
      </c>
      <c r="D134" s="71" t="b">
        <v>1</v>
      </c>
    </row>
    <row r="135" spans="2:4">
      <c r="B135" s="3" t="s">
        <v>1870</v>
      </c>
      <c r="C135" s="3" t="s">
        <v>588</v>
      </c>
      <c r="D135" s="71" t="b">
        <v>0</v>
      </c>
    </row>
  </sheetData>
  <mergeCells count="21">
    <mergeCell ref="B87:C87"/>
    <mergeCell ref="B92:C92"/>
    <mergeCell ref="B97:C97"/>
    <mergeCell ref="B102:C102"/>
    <mergeCell ref="B107:C107"/>
    <mergeCell ref="B122:C122"/>
    <mergeCell ref="B127:C127"/>
    <mergeCell ref="B132:C132"/>
    <mergeCell ref="B2:C2"/>
    <mergeCell ref="B11:C11"/>
    <mergeCell ref="B33:C33"/>
    <mergeCell ref="B44:C44"/>
    <mergeCell ref="B52:C52"/>
    <mergeCell ref="B39:C39"/>
    <mergeCell ref="B117:C117"/>
    <mergeCell ref="B112:C112"/>
    <mergeCell ref="B60:C60"/>
    <mergeCell ref="B66:C66"/>
    <mergeCell ref="B72:C72"/>
    <mergeCell ref="B77:C77"/>
    <mergeCell ref="B82:C82"/>
  </mergeCells>
  <conditionalFormatting sqref="D2">
    <cfRule type="expression" dxfId="62" priority="81" stopIfTrue="1">
      <formula>$D$2="ERROR"</formula>
    </cfRule>
  </conditionalFormatting>
  <conditionalFormatting sqref="D4 D24:D30">
    <cfRule type="expression" dxfId="61" priority="80" stopIfTrue="1">
      <formula>$D4=FALSE</formula>
    </cfRule>
  </conditionalFormatting>
  <conditionalFormatting sqref="D5">
    <cfRule type="expression" dxfId="60" priority="79" stopIfTrue="1">
      <formula>$D5=FALSE</formula>
    </cfRule>
  </conditionalFormatting>
  <conditionalFormatting sqref="D6">
    <cfRule type="expression" dxfId="59" priority="78" stopIfTrue="1">
      <formula>$D6=FALSE</formula>
    </cfRule>
  </conditionalFormatting>
  <conditionalFormatting sqref="D7">
    <cfRule type="expression" dxfId="58" priority="77" stopIfTrue="1">
      <formula>$D7=FALSE</formula>
    </cfRule>
  </conditionalFormatting>
  <conditionalFormatting sqref="D8">
    <cfRule type="expression" dxfId="57" priority="76" stopIfTrue="1">
      <formula>$D8=FALSE</formula>
    </cfRule>
  </conditionalFormatting>
  <conditionalFormatting sqref="D9">
    <cfRule type="expression" dxfId="56" priority="75" stopIfTrue="1">
      <formula>$D9=FALSE</formula>
    </cfRule>
  </conditionalFormatting>
  <conditionalFormatting sqref="D13:D23">
    <cfRule type="expression" dxfId="55" priority="74" stopIfTrue="1">
      <formula>$D13=FALSE</formula>
    </cfRule>
  </conditionalFormatting>
  <conditionalFormatting sqref="D11">
    <cfRule type="expression" dxfId="54" priority="73" stopIfTrue="1">
      <formula>$D$11="ERROR"</formula>
    </cfRule>
  </conditionalFormatting>
  <conditionalFormatting sqref="D35">
    <cfRule type="expression" dxfId="53" priority="72" stopIfTrue="1">
      <formula>$D35=FALSE</formula>
    </cfRule>
  </conditionalFormatting>
  <conditionalFormatting sqref="D41">
    <cfRule type="expression" dxfId="52" priority="69" stopIfTrue="1">
      <formula>$D41=FALSE</formula>
    </cfRule>
  </conditionalFormatting>
  <conditionalFormatting sqref="D42">
    <cfRule type="expression" dxfId="51" priority="68" stopIfTrue="1">
      <formula>$D42=FALSE</formula>
    </cfRule>
  </conditionalFormatting>
  <conditionalFormatting sqref="D46">
    <cfRule type="expression" dxfId="50" priority="67" stopIfTrue="1">
      <formula>$D46=FALSE</formula>
    </cfRule>
  </conditionalFormatting>
  <conditionalFormatting sqref="D37">
    <cfRule type="expression" dxfId="49" priority="55" stopIfTrue="1">
      <formula>$D37=FALSE</formula>
    </cfRule>
  </conditionalFormatting>
  <conditionalFormatting sqref="D33">
    <cfRule type="expression" dxfId="48" priority="57" stopIfTrue="1">
      <formula>$D$33="ERROR"</formula>
    </cfRule>
  </conditionalFormatting>
  <conditionalFormatting sqref="D36">
    <cfRule type="expression" dxfId="47" priority="56" stopIfTrue="1">
      <formula>$D36=FALSE</formula>
    </cfRule>
  </conditionalFormatting>
  <conditionalFormatting sqref="D39">
    <cfRule type="expression" dxfId="46" priority="54" stopIfTrue="1">
      <formula>$D$39="ERROR"</formula>
    </cfRule>
  </conditionalFormatting>
  <conditionalFormatting sqref="D44">
    <cfRule type="expression" dxfId="45" priority="53" stopIfTrue="1">
      <formula>$D$44="ERROR"</formula>
    </cfRule>
  </conditionalFormatting>
  <conditionalFormatting sqref="D47">
    <cfRule type="expression" dxfId="44" priority="52" stopIfTrue="1">
      <formula>$D47=FALSE</formula>
    </cfRule>
  </conditionalFormatting>
  <conditionalFormatting sqref="D48">
    <cfRule type="expression" dxfId="43" priority="51" stopIfTrue="1">
      <formula>$D48=FALSE</formula>
    </cfRule>
  </conditionalFormatting>
  <conditionalFormatting sqref="D49">
    <cfRule type="expression" dxfId="42" priority="50" stopIfTrue="1">
      <formula>$D49=FALSE</formula>
    </cfRule>
  </conditionalFormatting>
  <conditionalFormatting sqref="D50">
    <cfRule type="expression" dxfId="41" priority="49" stopIfTrue="1">
      <formula>$D50=FALSE</formula>
    </cfRule>
  </conditionalFormatting>
  <conditionalFormatting sqref="D52">
    <cfRule type="expression" dxfId="40" priority="48" stopIfTrue="1">
      <formula>$D$52="ERROR"</formula>
    </cfRule>
  </conditionalFormatting>
  <conditionalFormatting sqref="D54">
    <cfRule type="expression" dxfId="39" priority="47" stopIfTrue="1">
      <formula>$D54=FALSE</formula>
    </cfRule>
  </conditionalFormatting>
  <conditionalFormatting sqref="D55">
    <cfRule type="expression" dxfId="38" priority="46" stopIfTrue="1">
      <formula>$D55=FALSE</formula>
    </cfRule>
  </conditionalFormatting>
  <conditionalFormatting sqref="D56">
    <cfRule type="expression" dxfId="37" priority="45" stopIfTrue="1">
      <formula>$D56=FALSE</formula>
    </cfRule>
  </conditionalFormatting>
  <conditionalFormatting sqref="D57">
    <cfRule type="expression" dxfId="36" priority="44" stopIfTrue="1">
      <formula>$D57=FALSE</formula>
    </cfRule>
  </conditionalFormatting>
  <conditionalFormatting sqref="D58">
    <cfRule type="expression" dxfId="35" priority="43" stopIfTrue="1">
      <formula>$D58=FALSE</formula>
    </cfRule>
  </conditionalFormatting>
  <conditionalFormatting sqref="D62">
    <cfRule type="expression" dxfId="34" priority="42" stopIfTrue="1">
      <formula>$D62=FALSE</formula>
    </cfRule>
  </conditionalFormatting>
  <conditionalFormatting sqref="D63">
    <cfRule type="expression" dxfId="33" priority="41" stopIfTrue="1">
      <formula>$D63=FALSE</formula>
    </cfRule>
  </conditionalFormatting>
  <conditionalFormatting sqref="D60">
    <cfRule type="expression" dxfId="32" priority="40" stopIfTrue="1">
      <formula>$D$60="ERROR"</formula>
    </cfRule>
  </conditionalFormatting>
  <conditionalFormatting sqref="D68">
    <cfRule type="expression" dxfId="31" priority="36" stopIfTrue="1">
      <formula>$D68=FALSE</formula>
    </cfRule>
  </conditionalFormatting>
  <conditionalFormatting sqref="D69">
    <cfRule type="expression" dxfId="30" priority="35" stopIfTrue="1">
      <formula>$D69=FALSE</formula>
    </cfRule>
  </conditionalFormatting>
  <conditionalFormatting sqref="D70">
    <cfRule type="expression" dxfId="29" priority="34" stopIfTrue="1">
      <formula>$D70=FALSE</formula>
    </cfRule>
  </conditionalFormatting>
  <conditionalFormatting sqref="D66">
    <cfRule type="expression" dxfId="28" priority="33" stopIfTrue="1">
      <formula>$D$66="ERROR"</formula>
    </cfRule>
  </conditionalFormatting>
  <conditionalFormatting sqref="D74:D75">
    <cfRule type="expression" dxfId="27" priority="31" stopIfTrue="1">
      <formula>$D74=FALSE</formula>
    </cfRule>
  </conditionalFormatting>
  <conditionalFormatting sqref="D79:D80">
    <cfRule type="expression" dxfId="26" priority="30" stopIfTrue="1">
      <formula>$D79=FALSE</formula>
    </cfRule>
  </conditionalFormatting>
  <conditionalFormatting sqref="D84:D85">
    <cfRule type="expression" dxfId="25" priority="29" stopIfTrue="1">
      <formula>$D84=FALSE</formula>
    </cfRule>
  </conditionalFormatting>
  <conditionalFormatting sqref="D89:D90">
    <cfRule type="expression" dxfId="24" priority="28" stopIfTrue="1">
      <formula>$D89=FALSE</formula>
    </cfRule>
  </conditionalFormatting>
  <conditionalFormatting sqref="D94:D95">
    <cfRule type="expression" dxfId="23" priority="27" stopIfTrue="1">
      <formula>$D94=FALSE</formula>
    </cfRule>
  </conditionalFormatting>
  <conditionalFormatting sqref="D99:D100">
    <cfRule type="expression" dxfId="22" priority="26" stopIfTrue="1">
      <formula>$D99=FALSE</formula>
    </cfRule>
  </conditionalFormatting>
  <conditionalFormatting sqref="D104:D105">
    <cfRule type="expression" dxfId="21" priority="25" stopIfTrue="1">
      <formula>$D104=FALSE</formula>
    </cfRule>
  </conditionalFormatting>
  <conditionalFormatting sqref="D109:D110">
    <cfRule type="expression" dxfId="20" priority="24" stopIfTrue="1">
      <formula>$D109=FALSE</formula>
    </cfRule>
  </conditionalFormatting>
  <conditionalFormatting sqref="D114:D115">
    <cfRule type="expression" dxfId="19" priority="23" stopIfTrue="1">
      <formula>$D114=FALSE</formula>
    </cfRule>
  </conditionalFormatting>
  <conditionalFormatting sqref="D72">
    <cfRule type="expression" dxfId="18" priority="22" stopIfTrue="1">
      <formula>$D$72="ERROR"</formula>
    </cfRule>
  </conditionalFormatting>
  <conditionalFormatting sqref="D77">
    <cfRule type="expression" dxfId="17" priority="21" stopIfTrue="1">
      <formula>$D$77="ERROR"</formula>
    </cfRule>
  </conditionalFormatting>
  <conditionalFormatting sqref="D82">
    <cfRule type="expression" dxfId="16" priority="20" stopIfTrue="1">
      <formula>$D$82="ERROR"</formula>
    </cfRule>
  </conditionalFormatting>
  <conditionalFormatting sqref="D87">
    <cfRule type="expression" dxfId="15" priority="19" stopIfTrue="1">
      <formula>$D$87="ERROR"</formula>
    </cfRule>
  </conditionalFormatting>
  <conditionalFormatting sqref="D92">
    <cfRule type="expression" dxfId="14" priority="18" stopIfTrue="1">
      <formula>$D$92="ERROR"</formula>
    </cfRule>
  </conditionalFormatting>
  <conditionalFormatting sqref="D97">
    <cfRule type="expression" dxfId="13" priority="17" stopIfTrue="1">
      <formula>$D$97="ERROR"</formula>
    </cfRule>
  </conditionalFormatting>
  <conditionalFormatting sqref="D102">
    <cfRule type="expression" dxfId="12" priority="16" stopIfTrue="1">
      <formula>$D$102="ERROR"</formula>
    </cfRule>
  </conditionalFormatting>
  <conditionalFormatting sqref="D107">
    <cfRule type="expression" dxfId="11" priority="15" stopIfTrue="1">
      <formula>$D$107="ERROR"</formula>
    </cfRule>
  </conditionalFormatting>
  <conditionalFormatting sqref="D112">
    <cfRule type="expression" dxfId="10" priority="14" stopIfTrue="1">
      <formula>$D$166="ERROR"</formula>
    </cfRule>
  </conditionalFormatting>
  <conditionalFormatting sqref="D119:D120">
    <cfRule type="expression" dxfId="9" priority="12" stopIfTrue="1">
      <formula>$D119=FALSE</formula>
    </cfRule>
  </conditionalFormatting>
  <conditionalFormatting sqref="D117">
    <cfRule type="expression" dxfId="8" priority="11" stopIfTrue="1">
      <formula>$D$117="ERROR"</formula>
    </cfRule>
  </conditionalFormatting>
  <conditionalFormatting sqref="D124:D125">
    <cfRule type="expression" dxfId="7" priority="10" stopIfTrue="1">
      <formula>$D124=FALSE</formula>
    </cfRule>
  </conditionalFormatting>
  <conditionalFormatting sqref="D129:D130">
    <cfRule type="expression" dxfId="6" priority="8" stopIfTrue="1">
      <formula>$D129=FALSE</formula>
    </cfRule>
  </conditionalFormatting>
  <conditionalFormatting sqref="D134:D135">
    <cfRule type="expression" dxfId="5" priority="6" stopIfTrue="1">
      <formula>$D134=FALSE</formula>
    </cfRule>
  </conditionalFormatting>
  <conditionalFormatting sqref="D122">
    <cfRule type="expression" dxfId="4" priority="4" stopIfTrue="1">
      <formula>$D$66="ERROR"</formula>
    </cfRule>
  </conditionalFormatting>
  <conditionalFormatting sqref="D127">
    <cfRule type="expression" dxfId="3" priority="3" stopIfTrue="1">
      <formula>$D$66="ERROR"</formula>
    </cfRule>
  </conditionalFormatting>
  <conditionalFormatting sqref="D132">
    <cfRule type="expression" dxfId="2" priority="2" stopIfTrue="1">
      <formula>$D$132="ERROR"</formula>
    </cfRule>
  </conditionalFormatting>
  <conditionalFormatting sqref="D31">
    <cfRule type="expression" dxfId="1" priority="1" stopIfTrue="1">
      <formula>$D31=FALSE</formula>
    </cfRule>
  </conditionalFormatting>
  <hyperlinks>
    <hyperlink ref="G13" r:id="rId1"/>
    <hyperlink ref="G14" r:id="rId2"/>
    <hyperlink ref="G15" r:id="rId3" display="mailto:JCFS-Suppliers@jcifederal.com"/>
  </hyperlinks>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ublished="0" codeName="Sheet4" enableFormatConditionsCalculation="0"/>
  <dimension ref="B2:AB623"/>
  <sheetViews>
    <sheetView workbookViewId="0"/>
  </sheetViews>
  <sheetFormatPr baseColWidth="10" defaultColWidth="8.625" defaultRowHeight="15" x14ac:dyDescent="0"/>
  <cols>
    <col min="2" max="2" width="33.375" bestFit="1" customWidth="1"/>
    <col min="4" max="4" width="26.875" bestFit="1" customWidth="1"/>
    <col min="6" max="6" width="25.625" bestFit="1" customWidth="1"/>
    <col min="8" max="8" width="33.875" bestFit="1" customWidth="1"/>
    <col min="9" max="9" width="14.375" style="80" bestFit="1" customWidth="1"/>
    <col min="11" max="11" width="28.625" bestFit="1" customWidth="1"/>
    <col min="13" max="13" width="61" customWidth="1"/>
    <col min="14" max="14" width="32.375" customWidth="1"/>
    <col min="15" max="15" width="67.625" bestFit="1" customWidth="1"/>
    <col min="17" max="17" width="10.625" bestFit="1" customWidth="1"/>
    <col min="18" max="18" width="42.625" bestFit="1" customWidth="1"/>
    <col min="20" max="20" width="28.125" bestFit="1" customWidth="1"/>
    <col min="21" max="21" width="10.625" bestFit="1" customWidth="1"/>
    <col min="23" max="23" width="21.625" bestFit="1" customWidth="1"/>
    <col min="24" max="24" width="5.375" style="80" bestFit="1" customWidth="1"/>
    <col min="25" max="25" width="6.875" style="80" bestFit="1" customWidth="1"/>
    <col min="27" max="27" width="84.125" bestFit="1" customWidth="1"/>
  </cols>
  <sheetData>
    <row r="2" spans="2:28">
      <c r="B2" s="65" t="s">
        <v>1040</v>
      </c>
      <c r="D2" s="65" t="s">
        <v>1091</v>
      </c>
      <c r="F2" s="65" t="s">
        <v>1092</v>
      </c>
      <c r="H2" s="65" t="s">
        <v>1093</v>
      </c>
      <c r="I2" s="65" t="s">
        <v>1835</v>
      </c>
      <c r="K2" s="65" t="s">
        <v>1094</v>
      </c>
      <c r="M2" s="65" t="s">
        <v>1095</v>
      </c>
      <c r="O2" s="65" t="s">
        <v>1096</v>
      </c>
      <c r="Q2" s="370" t="s">
        <v>1097</v>
      </c>
      <c r="R2" s="371"/>
      <c r="T2" s="370" t="s">
        <v>1098</v>
      </c>
      <c r="U2" s="371"/>
      <c r="W2" s="63" t="s">
        <v>1821</v>
      </c>
      <c r="X2" s="63" t="s">
        <v>1827</v>
      </c>
      <c r="Y2" s="63" t="s">
        <v>1851</v>
      </c>
      <c r="AA2" s="63" t="s">
        <v>1816</v>
      </c>
      <c r="AB2" s="3"/>
    </row>
    <row r="3" spans="2:28">
      <c r="B3" s="2" t="s">
        <v>3</v>
      </c>
      <c r="D3" s="3" t="s">
        <v>3</v>
      </c>
      <c r="F3" s="3" t="s">
        <v>3</v>
      </c>
      <c r="H3" s="3" t="s">
        <v>3</v>
      </c>
      <c r="I3" s="3" t="s">
        <v>3</v>
      </c>
      <c r="K3" s="3" t="s">
        <v>3</v>
      </c>
      <c r="M3" s="3" t="s">
        <v>3</v>
      </c>
      <c r="O3" s="3" t="s">
        <v>3</v>
      </c>
      <c r="Q3" s="3" t="s">
        <v>3</v>
      </c>
      <c r="R3" s="3" t="s">
        <v>3</v>
      </c>
      <c r="T3" s="3" t="s">
        <v>3</v>
      </c>
      <c r="U3" s="3" t="s">
        <v>3</v>
      </c>
      <c r="W3" s="3" t="str">
        <f>IF(VLOOKUP(Form!$H$12, 'Form Drop Down'!$H$3:$I$24, 2, FALSE) = "Select One", "Select One", VLOOKUP(Form!$H$12, 'Form Drop Down'!$H$3:$I$24, 2, FALSE) &amp; " - Standard Terms")</f>
        <v>90 NPR - Standard Terms</v>
      </c>
      <c r="X3" s="3">
        <v>0</v>
      </c>
      <c r="Y3" s="3">
        <f>VLOOKUP(VLOOKUP(Form!$H$12, 'Form Drop Down'!$H$3:$I$24, 2, FALSE), $W$4:$Y$14, 3, FALSE)</f>
        <v>90</v>
      </c>
      <c r="AA3" s="3" t="s">
        <v>127</v>
      </c>
      <c r="AB3" s="3">
        <f>IF(AA3=Form!$L$26,1,0)</f>
        <v>0</v>
      </c>
    </row>
    <row r="4" spans="2:28" ht="16">
      <c r="B4" s="2" t="s">
        <v>944</v>
      </c>
      <c r="D4" s="3" t="s">
        <v>1</v>
      </c>
      <c r="F4" s="3" t="s">
        <v>16</v>
      </c>
      <c r="H4" s="3" t="s">
        <v>63</v>
      </c>
      <c r="I4" s="3" t="s">
        <v>1825</v>
      </c>
      <c r="K4" s="3" t="s">
        <v>24</v>
      </c>
      <c r="M4" s="3" t="s">
        <v>960</v>
      </c>
      <c r="O4" s="83" t="s">
        <v>1281</v>
      </c>
      <c r="Q4" s="3" t="s">
        <v>524</v>
      </c>
      <c r="R4" s="3" t="s">
        <v>525</v>
      </c>
      <c r="T4" s="5" t="s">
        <v>892</v>
      </c>
      <c r="U4" s="5" t="s">
        <v>735</v>
      </c>
      <c r="W4" s="3" t="s">
        <v>1822</v>
      </c>
      <c r="X4" s="3">
        <v>1</v>
      </c>
      <c r="Y4" s="3">
        <v>0</v>
      </c>
      <c r="AA4" s="3" t="s">
        <v>301</v>
      </c>
      <c r="AB4" s="3">
        <f>IF(AA4=Form!$L$26,1,0)</f>
        <v>0</v>
      </c>
    </row>
    <row r="5" spans="2:28" ht="16">
      <c r="B5" s="2" t="s">
        <v>31</v>
      </c>
      <c r="D5" s="3" t="s">
        <v>2</v>
      </c>
      <c r="F5" s="3" t="s">
        <v>21</v>
      </c>
      <c r="H5" s="3" t="s">
        <v>73</v>
      </c>
      <c r="I5" s="3" t="s">
        <v>1825</v>
      </c>
      <c r="K5" s="3" t="s">
        <v>25</v>
      </c>
      <c r="M5" s="3" t="s">
        <v>961</v>
      </c>
      <c r="O5" s="83" t="s">
        <v>1282</v>
      </c>
      <c r="Q5" s="3" t="s">
        <v>146</v>
      </c>
      <c r="R5" s="3" t="s">
        <v>23</v>
      </c>
      <c r="S5" s="80"/>
      <c r="T5" s="5" t="s">
        <v>763</v>
      </c>
      <c r="U5" s="5" t="s">
        <v>617</v>
      </c>
      <c r="W5" s="3" t="s">
        <v>1823</v>
      </c>
      <c r="X5" s="3">
        <v>2</v>
      </c>
      <c r="Y5" s="3">
        <v>0</v>
      </c>
      <c r="AA5" s="3" t="s">
        <v>165</v>
      </c>
      <c r="AB5" s="3">
        <f>IF(AA5=Form!$L$26,1,0)</f>
        <v>0</v>
      </c>
    </row>
    <row r="6" spans="2:28" ht="16">
      <c r="B6" s="1" t="s">
        <v>32</v>
      </c>
      <c r="F6" s="3" t="s">
        <v>26</v>
      </c>
      <c r="H6" s="3" t="s">
        <v>64</v>
      </c>
      <c r="I6" s="3" t="s">
        <v>1825</v>
      </c>
      <c r="O6" s="83" t="s">
        <v>1283</v>
      </c>
      <c r="Q6" s="3" t="s">
        <v>376</v>
      </c>
      <c r="R6" s="3" t="s">
        <v>377</v>
      </c>
      <c r="S6" s="80"/>
      <c r="T6" s="5" t="s">
        <v>843</v>
      </c>
      <c r="U6" s="5" t="s">
        <v>688</v>
      </c>
      <c r="W6" s="3" t="s">
        <v>1824</v>
      </c>
      <c r="X6" s="3">
        <v>3</v>
      </c>
      <c r="Y6" s="3">
        <v>10</v>
      </c>
      <c r="AA6" s="3" t="s">
        <v>502</v>
      </c>
      <c r="AB6" s="3">
        <f>IF(AA6=Form!$L$26,1,0)</f>
        <v>0</v>
      </c>
    </row>
    <row r="7" spans="2:28" ht="16">
      <c r="B7" s="1" t="s">
        <v>1276</v>
      </c>
      <c r="F7" s="3" t="s">
        <v>18</v>
      </c>
      <c r="H7" s="3" t="s">
        <v>6</v>
      </c>
      <c r="I7" s="3" t="s">
        <v>1823</v>
      </c>
      <c r="O7" s="83" t="s">
        <v>1284</v>
      </c>
      <c r="Q7" s="3" t="s">
        <v>74</v>
      </c>
      <c r="R7" s="3" t="s">
        <v>75</v>
      </c>
      <c r="S7" s="80"/>
      <c r="T7" s="5" t="s">
        <v>636</v>
      </c>
      <c r="U7" s="5" t="s">
        <v>635</v>
      </c>
      <c r="W7" s="3" t="s">
        <v>1828</v>
      </c>
      <c r="X7" s="3">
        <v>4</v>
      </c>
      <c r="Y7" s="3">
        <v>30</v>
      </c>
      <c r="AA7" s="3" t="s">
        <v>258</v>
      </c>
      <c r="AB7" s="3">
        <f>IF(AA7=Form!$L$26,1,0)</f>
        <v>0</v>
      </c>
    </row>
    <row r="8" spans="2:28" ht="16">
      <c r="B8" s="92" t="s">
        <v>1897</v>
      </c>
      <c r="H8" s="3" t="s">
        <v>7</v>
      </c>
      <c r="I8" s="3" t="s">
        <v>1822</v>
      </c>
      <c r="O8" s="83" t="s">
        <v>1285</v>
      </c>
      <c r="Q8" s="3" t="s">
        <v>76</v>
      </c>
      <c r="R8" s="3" t="s">
        <v>77</v>
      </c>
      <c r="S8" s="80"/>
      <c r="T8" s="5" t="s">
        <v>767</v>
      </c>
      <c r="U8" s="5" t="s">
        <v>591</v>
      </c>
      <c r="W8" s="3" t="s">
        <v>1829</v>
      </c>
      <c r="X8" s="3">
        <v>5</v>
      </c>
      <c r="Y8" s="3">
        <v>45</v>
      </c>
      <c r="AA8" s="3" t="s">
        <v>278</v>
      </c>
      <c r="AB8" s="3">
        <f>IF(AA8=Form!$L$26,1,0)</f>
        <v>0</v>
      </c>
    </row>
    <row r="9" spans="2:28" ht="16">
      <c r="H9" s="3" t="s">
        <v>65</v>
      </c>
      <c r="I9" s="3" t="s">
        <v>1825</v>
      </c>
      <c r="O9" s="83" t="s">
        <v>1286</v>
      </c>
      <c r="Q9" s="3" t="s">
        <v>78</v>
      </c>
      <c r="R9" s="3" t="s">
        <v>79</v>
      </c>
      <c r="S9" s="80"/>
      <c r="T9" s="5" t="s">
        <v>768</v>
      </c>
      <c r="U9" s="5" t="s">
        <v>592</v>
      </c>
      <c r="W9" s="3" t="s">
        <v>1830</v>
      </c>
      <c r="X9" s="3">
        <v>6</v>
      </c>
      <c r="Y9" s="3">
        <v>60</v>
      </c>
      <c r="AA9" s="3" t="s">
        <v>270</v>
      </c>
      <c r="AB9" s="3">
        <f>IF(AA9=Form!$L$26,1,0)</f>
        <v>0</v>
      </c>
    </row>
    <row r="10" spans="2:28" ht="16">
      <c r="H10" s="3" t="s">
        <v>8</v>
      </c>
      <c r="I10" s="3" t="s">
        <v>1825</v>
      </c>
      <c r="O10" s="83" t="s">
        <v>1287</v>
      </c>
      <c r="Q10" s="3" t="s">
        <v>33</v>
      </c>
      <c r="R10" s="3" t="s">
        <v>80</v>
      </c>
      <c r="S10" s="80"/>
      <c r="T10" s="5" t="s">
        <v>769</v>
      </c>
      <c r="U10" s="5" t="s">
        <v>593</v>
      </c>
      <c r="W10" s="3" t="s">
        <v>1831</v>
      </c>
      <c r="X10" s="3">
        <v>7</v>
      </c>
      <c r="Y10" s="3">
        <v>75</v>
      </c>
      <c r="AA10" s="3" t="s">
        <v>317</v>
      </c>
      <c r="AB10" s="3">
        <f>IF(AA10=Form!$L$26,1,0)</f>
        <v>0</v>
      </c>
    </row>
    <row r="11" spans="2:28" ht="16">
      <c r="H11" s="3" t="s">
        <v>9</v>
      </c>
      <c r="I11" s="3" t="s">
        <v>1822</v>
      </c>
      <c r="O11" s="83" t="s">
        <v>1288</v>
      </c>
      <c r="Q11" s="3" t="s">
        <v>81</v>
      </c>
      <c r="R11" s="3" t="s">
        <v>82</v>
      </c>
      <c r="S11" s="80"/>
      <c r="T11" s="5" t="s">
        <v>750</v>
      </c>
      <c r="U11" s="5" t="s">
        <v>594</v>
      </c>
      <c r="W11" s="3" t="s">
        <v>1825</v>
      </c>
      <c r="X11" s="3">
        <v>8</v>
      </c>
      <c r="Y11" s="3">
        <v>90</v>
      </c>
      <c r="AA11" s="3" t="s">
        <v>378</v>
      </c>
      <c r="AB11" s="3">
        <f>IF(AA11=Form!$L$26,1,0)</f>
        <v>0</v>
      </c>
    </row>
    <row r="12" spans="2:28" ht="16">
      <c r="H12" s="3" t="s">
        <v>71</v>
      </c>
      <c r="I12" s="3" t="s">
        <v>1825</v>
      </c>
      <c r="O12" s="83" t="s">
        <v>1289</v>
      </c>
      <c r="Q12" s="3" t="s">
        <v>83</v>
      </c>
      <c r="R12" s="3" t="s">
        <v>84</v>
      </c>
      <c r="S12" s="80"/>
      <c r="T12" s="5" t="s">
        <v>751</v>
      </c>
      <c r="U12" s="5" t="s">
        <v>595</v>
      </c>
      <c r="W12" s="3" t="s">
        <v>1832</v>
      </c>
      <c r="X12" s="3">
        <v>9</v>
      </c>
      <c r="Y12" s="3">
        <v>90</v>
      </c>
      <c r="AA12" s="3" t="s">
        <v>354</v>
      </c>
      <c r="AB12" s="3">
        <f>IF(AA12=Form!$L$26,1,0)</f>
        <v>0</v>
      </c>
    </row>
    <row r="13" spans="2:28" ht="16">
      <c r="H13" s="3" t="s">
        <v>66</v>
      </c>
      <c r="I13" s="3" t="s">
        <v>1825</v>
      </c>
      <c r="M13" t="s">
        <v>1811</v>
      </c>
      <c r="O13" s="83" t="s">
        <v>1290</v>
      </c>
      <c r="Q13" s="3" t="s">
        <v>85</v>
      </c>
      <c r="R13" s="3" t="s">
        <v>86</v>
      </c>
      <c r="S13" s="80"/>
      <c r="T13" s="5" t="s">
        <v>770</v>
      </c>
      <c r="U13" s="5" t="s">
        <v>596</v>
      </c>
      <c r="W13" s="3" t="s">
        <v>1833</v>
      </c>
      <c r="X13" s="3">
        <v>10</v>
      </c>
      <c r="Y13" s="3">
        <v>105</v>
      </c>
      <c r="AA13" s="3" t="s">
        <v>416</v>
      </c>
      <c r="AB13" s="3">
        <f>IF(AA13=Form!$L$26,1,0)</f>
        <v>0</v>
      </c>
    </row>
    <row r="14" spans="2:28" ht="16">
      <c r="H14" s="3" t="s">
        <v>10</v>
      </c>
      <c r="I14" s="3" t="s">
        <v>1825</v>
      </c>
      <c r="M14" s="81"/>
      <c r="N14">
        <f>IF(M14=Form!$H$15,1,0)</f>
        <v>0</v>
      </c>
      <c r="O14" s="83" t="s">
        <v>1291</v>
      </c>
      <c r="Q14" s="3" t="s">
        <v>87</v>
      </c>
      <c r="R14" s="3" t="s">
        <v>88</v>
      </c>
      <c r="S14" s="80"/>
      <c r="T14" s="5" t="s">
        <v>752</v>
      </c>
      <c r="U14" s="5" t="s">
        <v>597</v>
      </c>
      <c r="W14" s="3" t="s">
        <v>1834</v>
      </c>
      <c r="X14" s="3">
        <v>11</v>
      </c>
      <c r="Y14" s="3">
        <v>120</v>
      </c>
      <c r="AA14" s="3" t="s">
        <v>456</v>
      </c>
      <c r="AB14" s="3">
        <f>IF(AA14=Form!$L$26,1,0)</f>
        <v>0</v>
      </c>
    </row>
    <row r="15" spans="2:28" ht="16">
      <c r="H15" s="3" t="s">
        <v>67</v>
      </c>
      <c r="I15" s="3" t="s">
        <v>1822</v>
      </c>
      <c r="M15" s="81" t="s">
        <v>1454</v>
      </c>
      <c r="N15" s="80">
        <f>IF(M15=Form!$H$15,1,0)</f>
        <v>0</v>
      </c>
      <c r="O15" s="83" t="s">
        <v>1292</v>
      </c>
      <c r="Q15" s="3" t="s">
        <v>89</v>
      </c>
      <c r="R15" s="3" t="s">
        <v>90</v>
      </c>
      <c r="S15" s="80"/>
      <c r="T15" s="5" t="s">
        <v>753</v>
      </c>
      <c r="U15" s="5" t="s">
        <v>598</v>
      </c>
      <c r="W15" s="73" t="s">
        <v>1908</v>
      </c>
      <c r="X15" s="73">
        <v>12</v>
      </c>
      <c r="Y15" s="73">
        <v>180</v>
      </c>
      <c r="AA15" s="3" t="s">
        <v>310</v>
      </c>
      <c r="AB15" s="3">
        <f>IF(AA15=Form!$L$26,1,0)</f>
        <v>0</v>
      </c>
    </row>
    <row r="16" spans="2:28" ht="16">
      <c r="H16" s="3" t="s">
        <v>5</v>
      </c>
      <c r="I16" s="3" t="s">
        <v>1825</v>
      </c>
      <c r="M16" s="81" t="s">
        <v>1457</v>
      </c>
      <c r="N16" s="80">
        <f>IF(M16=Form!$H$15,1,0)</f>
        <v>0</v>
      </c>
      <c r="O16" s="83" t="s">
        <v>1293</v>
      </c>
      <c r="Q16" s="3" t="s">
        <v>91</v>
      </c>
      <c r="R16" s="3" t="s">
        <v>92</v>
      </c>
      <c r="S16" s="80"/>
      <c r="T16" s="5" t="s">
        <v>754</v>
      </c>
      <c r="U16" s="5" t="s">
        <v>599</v>
      </c>
      <c r="W16" s="73" t="s">
        <v>1909</v>
      </c>
      <c r="X16" s="73">
        <v>13</v>
      </c>
      <c r="Y16" s="73">
        <v>180</v>
      </c>
      <c r="AA16" s="3" t="s">
        <v>516</v>
      </c>
      <c r="AB16" s="3">
        <f>IF(AA16=Form!$L$26,1,0)</f>
        <v>0</v>
      </c>
    </row>
    <row r="17" spans="8:28" ht="16">
      <c r="H17" s="3" t="s">
        <v>4</v>
      </c>
      <c r="I17" s="3" t="s">
        <v>1825</v>
      </c>
      <c r="M17" s="81" t="s">
        <v>1458</v>
      </c>
      <c r="N17" s="80">
        <f>IF(M17=Form!$H$15,1,0)</f>
        <v>0</v>
      </c>
      <c r="O17" s="83" t="s">
        <v>1294</v>
      </c>
      <c r="Q17" s="3" t="s">
        <v>93</v>
      </c>
      <c r="R17" s="3" t="s">
        <v>94</v>
      </c>
      <c r="S17" s="80"/>
      <c r="T17" s="5" t="s">
        <v>771</v>
      </c>
      <c r="U17" s="5" t="s">
        <v>600</v>
      </c>
      <c r="AA17" s="3" t="s">
        <v>496</v>
      </c>
      <c r="AB17" s="3">
        <f>IF(AA17=Form!$L$26,1,0)</f>
        <v>0</v>
      </c>
    </row>
    <row r="18" spans="8:28" ht="16">
      <c r="H18" s="3" t="s">
        <v>11</v>
      </c>
      <c r="I18" s="3" t="s">
        <v>1822</v>
      </c>
      <c r="M18" s="81" t="s">
        <v>1473</v>
      </c>
      <c r="N18" s="80">
        <f>IF(M18=Form!$H$15,1,0)</f>
        <v>0</v>
      </c>
      <c r="O18" s="83" t="s">
        <v>1295</v>
      </c>
      <c r="Q18" s="3" t="s">
        <v>95</v>
      </c>
      <c r="R18" s="3" t="s">
        <v>96</v>
      </c>
      <c r="S18" s="80"/>
      <c r="T18" s="5" t="s">
        <v>772</v>
      </c>
      <c r="U18" s="5" t="s">
        <v>601</v>
      </c>
      <c r="AA18" s="3" t="s">
        <v>539</v>
      </c>
      <c r="AB18" s="3">
        <f>IF(AA18=Form!$L$26,1,0)</f>
        <v>0</v>
      </c>
    </row>
    <row r="19" spans="8:28" ht="16">
      <c r="H19" s="3" t="s">
        <v>12</v>
      </c>
      <c r="I19" s="3" t="s">
        <v>1822</v>
      </c>
      <c r="M19" s="81" t="s">
        <v>1474</v>
      </c>
      <c r="N19" s="80">
        <f>IF(M19=Form!$H$15,1,0)</f>
        <v>0</v>
      </c>
      <c r="O19" s="83" t="s">
        <v>1296</v>
      </c>
      <c r="Q19" s="3" t="s">
        <v>97</v>
      </c>
      <c r="R19" s="3" t="s">
        <v>98</v>
      </c>
      <c r="S19" s="80"/>
      <c r="T19" s="5" t="s">
        <v>755</v>
      </c>
      <c r="U19" s="5" t="s">
        <v>602</v>
      </c>
      <c r="AA19" s="3"/>
      <c r="AB19" s="3">
        <f>SUM(AB3:AB18)</f>
        <v>0</v>
      </c>
    </row>
    <row r="20" spans="8:28" ht="16">
      <c r="H20" s="3" t="s">
        <v>68</v>
      </c>
      <c r="I20" s="3" t="s">
        <v>1825</v>
      </c>
      <c r="M20" s="81" t="s">
        <v>1475</v>
      </c>
      <c r="N20" s="80">
        <f>IF(M20=Form!$H$15,1,0)</f>
        <v>0</v>
      </c>
      <c r="O20" s="83" t="s">
        <v>1297</v>
      </c>
      <c r="Q20" s="3" t="s">
        <v>99</v>
      </c>
      <c r="R20" s="3" t="s">
        <v>100</v>
      </c>
      <c r="S20" s="80"/>
      <c r="T20" s="5" t="s">
        <v>773</v>
      </c>
      <c r="U20" s="5" t="s">
        <v>603</v>
      </c>
      <c r="AA20" s="82" t="s">
        <v>1362</v>
      </c>
      <c r="AB20" s="3">
        <f>IF(AA20=Form!$H$15,1,0)</f>
        <v>0</v>
      </c>
    </row>
    <row r="21" spans="8:28" ht="16">
      <c r="H21" s="3" t="s">
        <v>69</v>
      </c>
      <c r="I21" s="3" t="s">
        <v>1825</v>
      </c>
      <c r="M21" s="81" t="s">
        <v>1476</v>
      </c>
      <c r="N21" s="80">
        <f>IF(M21=Form!$H$15,1,0)</f>
        <v>0</v>
      </c>
      <c r="O21" s="83" t="s">
        <v>1298</v>
      </c>
      <c r="Q21" s="3" t="s">
        <v>101</v>
      </c>
      <c r="R21" s="3" t="s">
        <v>102</v>
      </c>
      <c r="S21" s="80"/>
      <c r="T21" s="5" t="s">
        <v>756</v>
      </c>
      <c r="U21" s="5" t="s">
        <v>604</v>
      </c>
      <c r="AA21" s="82" t="s">
        <v>1734</v>
      </c>
      <c r="AB21" s="3">
        <f>IF(AA21=Form!$H$15,1,0)</f>
        <v>0</v>
      </c>
    </row>
    <row r="22" spans="8:28" ht="16">
      <c r="H22" s="3" t="s">
        <v>13</v>
      </c>
      <c r="I22" s="3" t="s">
        <v>1823</v>
      </c>
      <c r="M22" s="81" t="s">
        <v>1477</v>
      </c>
      <c r="N22" s="80">
        <f>IF(M22=Form!$H$15,1,0)</f>
        <v>0</v>
      </c>
      <c r="O22" s="83" t="s">
        <v>1299</v>
      </c>
      <c r="Q22" s="3" t="s">
        <v>103</v>
      </c>
      <c r="R22" s="3" t="s">
        <v>104</v>
      </c>
      <c r="S22" s="80"/>
      <c r="T22" s="5" t="s">
        <v>757</v>
      </c>
      <c r="U22" s="5" t="s">
        <v>605</v>
      </c>
      <c r="AA22" s="82" t="s">
        <v>1735</v>
      </c>
      <c r="AB22" s="3">
        <f>IF(AA22=Form!$H$15,1,0)</f>
        <v>0</v>
      </c>
    </row>
    <row r="23" spans="8:28" ht="16">
      <c r="H23" s="3" t="s">
        <v>70</v>
      </c>
      <c r="I23" s="3" t="s">
        <v>1822</v>
      </c>
      <c r="M23" s="81" t="s">
        <v>1478</v>
      </c>
      <c r="N23" s="80">
        <f>IF(M23=Form!$H$15,1,0)</f>
        <v>0</v>
      </c>
      <c r="O23" s="83" t="s">
        <v>1300</v>
      </c>
      <c r="Q23" s="3" t="s">
        <v>105</v>
      </c>
      <c r="R23" s="3" t="s">
        <v>106</v>
      </c>
      <c r="S23" s="80"/>
      <c r="T23" s="5" t="s">
        <v>774</v>
      </c>
      <c r="U23" s="5" t="s">
        <v>606</v>
      </c>
      <c r="AA23" s="82" t="s">
        <v>1736</v>
      </c>
      <c r="AB23" s="3">
        <f>IF(AA23=Form!$H$15,1,0)</f>
        <v>0</v>
      </c>
    </row>
    <row r="24" spans="8:28" ht="16">
      <c r="H24" s="3" t="s">
        <v>72</v>
      </c>
      <c r="I24" s="3" t="s">
        <v>1824</v>
      </c>
      <c r="M24" s="81" t="s">
        <v>1479</v>
      </c>
      <c r="N24" s="80">
        <f>IF(M24=Form!$H$15,1,0)</f>
        <v>0</v>
      </c>
      <c r="O24" s="83" t="s">
        <v>1301</v>
      </c>
      <c r="Q24" s="3" t="s">
        <v>107</v>
      </c>
      <c r="R24" s="3" t="s">
        <v>108</v>
      </c>
      <c r="S24" s="80"/>
      <c r="T24" s="5" t="s">
        <v>758</v>
      </c>
      <c r="U24" s="5" t="s">
        <v>607</v>
      </c>
      <c r="AA24" s="82" t="s">
        <v>1737</v>
      </c>
      <c r="AB24" s="3">
        <f>IF(AA24=Form!$H$15,1,0)</f>
        <v>0</v>
      </c>
    </row>
    <row r="25" spans="8:28" ht="16">
      <c r="M25" s="81" t="s">
        <v>1480</v>
      </c>
      <c r="N25" s="80">
        <f>IF(M25=Form!$H$15,1,0)</f>
        <v>0</v>
      </c>
      <c r="O25" s="83" t="s">
        <v>1302</v>
      </c>
      <c r="Q25" s="3" t="s">
        <v>109</v>
      </c>
      <c r="R25" s="3" t="s">
        <v>110</v>
      </c>
      <c r="S25" s="80"/>
      <c r="T25" s="5" t="s">
        <v>759</v>
      </c>
      <c r="U25" s="5" t="s">
        <v>608</v>
      </c>
      <c r="AA25" s="82" t="s">
        <v>1738</v>
      </c>
      <c r="AB25" s="3">
        <f>IF(AA25=Form!$H$15,1,0)</f>
        <v>0</v>
      </c>
    </row>
    <row r="26" spans="8:28" ht="16">
      <c r="M26" s="81" t="s">
        <v>1481</v>
      </c>
      <c r="N26" s="80">
        <f>IF(M26=Form!$H$15,1,0)</f>
        <v>0</v>
      </c>
      <c r="O26" s="83" t="s">
        <v>1303</v>
      </c>
      <c r="Q26" s="3" t="s">
        <v>111</v>
      </c>
      <c r="R26" s="3" t="s">
        <v>112</v>
      </c>
      <c r="S26" s="80"/>
      <c r="T26" s="5" t="s">
        <v>610</v>
      </c>
      <c r="U26" s="5" t="s">
        <v>609</v>
      </c>
      <c r="AA26" s="82" t="s">
        <v>1739</v>
      </c>
      <c r="AB26" s="3">
        <f>IF(AA26=Form!$H$15,1,0)</f>
        <v>0</v>
      </c>
    </row>
    <row r="27" spans="8:28" ht="16">
      <c r="M27" s="81" t="s">
        <v>1482</v>
      </c>
      <c r="N27" s="80">
        <f>IF(M27=Form!$H$15,1,0)</f>
        <v>0</v>
      </c>
      <c r="O27" s="83" t="s">
        <v>1304</v>
      </c>
      <c r="Q27" s="3" t="s">
        <v>113</v>
      </c>
      <c r="R27" s="3" t="s">
        <v>114</v>
      </c>
      <c r="S27" s="80"/>
      <c r="T27" s="5" t="s">
        <v>760</v>
      </c>
      <c r="U27" s="5" t="s">
        <v>611</v>
      </c>
      <c r="AA27" s="82" t="s">
        <v>1740</v>
      </c>
      <c r="AB27" s="3">
        <f>IF(AA27=Form!$H$15,1,0)</f>
        <v>0</v>
      </c>
    </row>
    <row r="28" spans="8:28" ht="16">
      <c r="M28" s="81" t="s">
        <v>1550</v>
      </c>
      <c r="N28" s="80">
        <f>IF(M28=Form!$H$15,1,0)</f>
        <v>0</v>
      </c>
      <c r="O28" s="83" t="s">
        <v>1305</v>
      </c>
      <c r="Q28" s="3" t="s">
        <v>115</v>
      </c>
      <c r="R28" s="3" t="s">
        <v>116</v>
      </c>
      <c r="S28" s="80"/>
      <c r="T28" s="5" t="s">
        <v>761</v>
      </c>
      <c r="U28" s="5" t="s">
        <v>612</v>
      </c>
      <c r="AA28" s="82" t="s">
        <v>1741</v>
      </c>
      <c r="AB28" s="3">
        <f>IF(AA28=Form!$H$15,1,0)</f>
        <v>0</v>
      </c>
    </row>
    <row r="29" spans="8:28" ht="16">
      <c r="M29" s="81" t="s">
        <v>1551</v>
      </c>
      <c r="N29" s="80">
        <f>IF(M29=Form!$H$15,1,0)</f>
        <v>0</v>
      </c>
      <c r="O29" s="83" t="s">
        <v>1306</v>
      </c>
      <c r="Q29" s="3" t="s">
        <v>117</v>
      </c>
      <c r="R29" s="3" t="s">
        <v>118</v>
      </c>
      <c r="S29" s="80"/>
      <c r="T29" s="5" t="s">
        <v>775</v>
      </c>
      <c r="U29" s="5" t="s">
        <v>613</v>
      </c>
      <c r="AA29" s="82" t="s">
        <v>1742</v>
      </c>
      <c r="AB29" s="3">
        <f>IF(AA29=Form!$H$15,1,0)</f>
        <v>0</v>
      </c>
    </row>
    <row r="30" spans="8:28" ht="16">
      <c r="M30" s="81" t="s">
        <v>1558</v>
      </c>
      <c r="N30" s="80">
        <f>IF(M30=Form!$H$15,1,0)</f>
        <v>0</v>
      </c>
      <c r="O30" s="83" t="s">
        <v>1307</v>
      </c>
      <c r="Q30" s="3" t="s">
        <v>119</v>
      </c>
      <c r="R30" s="3" t="s">
        <v>120</v>
      </c>
      <c r="S30" s="80"/>
      <c r="T30" s="5" t="s">
        <v>776</v>
      </c>
      <c r="U30" s="5" t="s">
        <v>614</v>
      </c>
      <c r="AA30" s="82" t="s">
        <v>1743</v>
      </c>
      <c r="AB30" s="3">
        <f>IF(AA30=Form!$H$15,1,0)</f>
        <v>0</v>
      </c>
    </row>
    <row r="31" spans="8:28" ht="16">
      <c r="M31" s="81" t="s">
        <v>1559</v>
      </c>
      <c r="N31" s="80">
        <f>IF(M31=Form!$H$15,1,0)</f>
        <v>0</v>
      </c>
      <c r="O31" s="83" t="s">
        <v>1308</v>
      </c>
      <c r="Q31" s="3" t="s">
        <v>121</v>
      </c>
      <c r="R31" s="3" t="s">
        <v>122</v>
      </c>
      <c r="S31" s="80"/>
      <c r="T31" s="5" t="s">
        <v>777</v>
      </c>
      <c r="U31" s="5" t="s">
        <v>615</v>
      </c>
      <c r="AA31" s="82" t="s">
        <v>1744</v>
      </c>
      <c r="AB31" s="3">
        <f>IF(AA31=Form!$H$15,1,0)</f>
        <v>0</v>
      </c>
    </row>
    <row r="32" spans="8:28" ht="16">
      <c r="M32" s="81" t="s">
        <v>1564</v>
      </c>
      <c r="N32" s="80">
        <f>IF(M32=Form!$H$15,1,0)</f>
        <v>0</v>
      </c>
      <c r="O32" s="83" t="s">
        <v>1309</v>
      </c>
      <c r="Q32" s="3" t="s">
        <v>123</v>
      </c>
      <c r="R32" s="3" t="s">
        <v>124</v>
      </c>
      <c r="S32" s="80"/>
      <c r="T32" s="5" t="s">
        <v>762</v>
      </c>
      <c r="U32" s="5" t="s">
        <v>616</v>
      </c>
      <c r="AA32" s="82" t="s">
        <v>1745</v>
      </c>
      <c r="AB32" s="3">
        <f>IF(AA32=Form!$H$15,1,0)</f>
        <v>0</v>
      </c>
    </row>
    <row r="33" spans="13:28" ht="16">
      <c r="M33" s="81" t="s">
        <v>1682</v>
      </c>
      <c r="N33" s="80">
        <f>IF(M33=Form!$H$15,1,0)</f>
        <v>0</v>
      </c>
      <c r="O33" s="83" t="s">
        <v>1310</v>
      </c>
      <c r="Q33" s="3" t="s">
        <v>125</v>
      </c>
      <c r="R33" s="3" t="s">
        <v>126</v>
      </c>
      <c r="S33" s="80"/>
      <c r="T33" s="5" t="s">
        <v>764</v>
      </c>
      <c r="U33" s="5" t="s">
        <v>618</v>
      </c>
      <c r="AA33" s="82" t="s">
        <v>1746</v>
      </c>
      <c r="AB33" s="3">
        <f>IF(AA33=Form!$H$15,1,0)</f>
        <v>0</v>
      </c>
    </row>
    <row r="34" spans="13:28" ht="32">
      <c r="M34" s="81" t="s">
        <v>1686</v>
      </c>
      <c r="N34" s="80">
        <f>IF(M34=Form!$H$15,1,0)</f>
        <v>0</v>
      </c>
      <c r="O34" s="83" t="s">
        <v>1313</v>
      </c>
      <c r="Q34" s="3" t="s">
        <v>127</v>
      </c>
      <c r="R34" s="3" t="s">
        <v>128</v>
      </c>
      <c r="S34" s="80"/>
      <c r="T34" s="5" t="s">
        <v>765</v>
      </c>
      <c r="U34" s="5" t="s">
        <v>619</v>
      </c>
      <c r="AA34" s="82" t="s">
        <v>1747</v>
      </c>
      <c r="AB34" s="3">
        <f>IF(AA34=Form!$H$15,1,0)</f>
        <v>0</v>
      </c>
    </row>
    <row r="35" spans="13:28" ht="16">
      <c r="M35" s="81" t="s">
        <v>1565</v>
      </c>
      <c r="N35" s="80">
        <f>IF(M35=Form!$H$15,1,0)</f>
        <v>0</v>
      </c>
      <c r="O35" s="83" t="s">
        <v>1311</v>
      </c>
      <c r="Q35" s="3" t="s">
        <v>129</v>
      </c>
      <c r="R35" s="3" t="s">
        <v>569</v>
      </c>
      <c r="S35" s="80"/>
      <c r="T35" s="5" t="s">
        <v>766</v>
      </c>
      <c r="U35" s="5" t="s">
        <v>620</v>
      </c>
      <c r="AA35" s="82" t="s">
        <v>1748</v>
      </c>
      <c r="AB35" s="3">
        <f>IF(AA35=Form!$H$15,1,0)</f>
        <v>0</v>
      </c>
    </row>
    <row r="36" spans="13:28" ht="16">
      <c r="M36" s="81"/>
      <c r="N36" s="80">
        <f>IF(M36=Form!$H$15,1,0)</f>
        <v>0</v>
      </c>
      <c r="O36" s="83" t="s">
        <v>1314</v>
      </c>
      <c r="Q36" s="3" t="s">
        <v>130</v>
      </c>
      <c r="R36" s="3" t="s">
        <v>131</v>
      </c>
      <c r="S36" s="80"/>
      <c r="T36" s="5" t="s">
        <v>778</v>
      </c>
      <c r="U36" s="5" t="s">
        <v>621</v>
      </c>
      <c r="AA36" s="82" t="s">
        <v>1749</v>
      </c>
      <c r="AB36" s="3">
        <f>IF(AA36=Form!$H$15,1,0)</f>
        <v>0</v>
      </c>
    </row>
    <row r="37" spans="13:28" ht="32">
      <c r="M37" s="81"/>
      <c r="N37" s="80">
        <f>IF(M37=Form!$H$15,1,0)</f>
        <v>0</v>
      </c>
      <c r="O37" s="83" t="s">
        <v>1315</v>
      </c>
      <c r="Q37" s="3" t="s">
        <v>132</v>
      </c>
      <c r="R37" s="3" t="s">
        <v>133</v>
      </c>
      <c r="S37" s="80"/>
      <c r="T37" s="5" t="s">
        <v>779</v>
      </c>
      <c r="U37" s="5" t="s">
        <v>622</v>
      </c>
      <c r="AA37" s="82" t="s">
        <v>1750</v>
      </c>
      <c r="AB37" s="3">
        <f>IF(AA37=Form!$H$15,1,0)</f>
        <v>0</v>
      </c>
    </row>
    <row r="38" spans="13:28" ht="16">
      <c r="M38" s="81"/>
      <c r="N38" s="80">
        <f>IF(M38=Form!$H$15,1,0)</f>
        <v>0</v>
      </c>
      <c r="O38" s="83" t="s">
        <v>1327</v>
      </c>
      <c r="Q38" s="3" t="s">
        <v>134</v>
      </c>
      <c r="R38" s="3" t="s">
        <v>135</v>
      </c>
      <c r="S38" s="80"/>
      <c r="T38" s="5" t="s">
        <v>780</v>
      </c>
      <c r="U38" s="5" t="s">
        <v>623</v>
      </c>
      <c r="AA38" s="82" t="s">
        <v>1751</v>
      </c>
      <c r="AB38" s="3">
        <f>IF(AA38=Form!$H$15,1,0)</f>
        <v>0</v>
      </c>
    </row>
    <row r="39" spans="13:28" ht="16">
      <c r="M39" s="81"/>
      <c r="N39" s="80">
        <f>IF(M39=Form!$H$15,1,0)</f>
        <v>0</v>
      </c>
      <c r="O39" s="83" t="s">
        <v>1312</v>
      </c>
      <c r="Q39" s="3" t="s">
        <v>136</v>
      </c>
      <c r="R39" s="3" t="s">
        <v>137</v>
      </c>
      <c r="S39" s="80"/>
      <c r="T39" s="5" t="s">
        <v>781</v>
      </c>
      <c r="U39" s="5" t="s">
        <v>624</v>
      </c>
      <c r="AA39" s="3"/>
      <c r="AB39" s="3">
        <f>SUM(AB20:AB38)</f>
        <v>0</v>
      </c>
    </row>
    <row r="40" spans="13:28" ht="16">
      <c r="M40" s="81"/>
      <c r="N40" s="80">
        <f>IF(M40=Form!$H$15,1,0)</f>
        <v>0</v>
      </c>
      <c r="O40" s="83" t="s">
        <v>1316</v>
      </c>
      <c r="Q40" s="3" t="s">
        <v>138</v>
      </c>
      <c r="R40" s="3" t="s">
        <v>139</v>
      </c>
      <c r="S40" s="80"/>
      <c r="T40" s="5" t="s">
        <v>782</v>
      </c>
      <c r="U40" s="5" t="s">
        <v>625</v>
      </c>
    </row>
    <row r="41" spans="13:28" ht="16">
      <c r="M41" s="81"/>
      <c r="N41" s="80">
        <f>IF(M41=Form!$H$15,1,0)</f>
        <v>0</v>
      </c>
      <c r="O41" s="83" t="s">
        <v>1326</v>
      </c>
      <c r="Q41" s="3" t="s">
        <v>140</v>
      </c>
      <c r="R41" s="3" t="s">
        <v>141</v>
      </c>
      <c r="S41" s="80"/>
      <c r="T41" s="5" t="s">
        <v>783</v>
      </c>
      <c r="U41" s="5" t="s">
        <v>626</v>
      </c>
      <c r="AA41" s="63" t="s">
        <v>1818</v>
      </c>
      <c r="AB41" s="3"/>
    </row>
    <row r="42" spans="13:28" ht="16">
      <c r="M42" s="81"/>
      <c r="N42" s="80">
        <f>IF(M42=Form!$H$15,1,0)</f>
        <v>0</v>
      </c>
      <c r="O42" s="83" t="s">
        <v>1317</v>
      </c>
      <c r="Q42" s="3" t="s">
        <v>142</v>
      </c>
      <c r="R42" s="3" t="s">
        <v>143</v>
      </c>
      <c r="S42" s="80"/>
      <c r="T42" s="5" t="s">
        <v>784</v>
      </c>
      <c r="U42" s="5" t="s">
        <v>627</v>
      </c>
      <c r="AA42" s="3" t="s">
        <v>63</v>
      </c>
      <c r="AB42" s="3">
        <f>IF(AA42=Form!$H$12,1,0)</f>
        <v>0</v>
      </c>
    </row>
    <row r="43" spans="13:28" ht="16">
      <c r="M43" s="81"/>
      <c r="N43" s="80">
        <f>IF(M43=Form!$H$15,1,0)</f>
        <v>0</v>
      </c>
      <c r="O43" s="83" t="s">
        <v>1318</v>
      </c>
      <c r="Q43" s="3" t="s">
        <v>144</v>
      </c>
      <c r="R43" s="3" t="s">
        <v>145</v>
      </c>
      <c r="S43" s="80"/>
      <c r="T43" s="5" t="s">
        <v>785</v>
      </c>
      <c r="U43" s="5" t="s">
        <v>628</v>
      </c>
      <c r="AA43" s="3" t="s">
        <v>65</v>
      </c>
      <c r="AB43" s="3">
        <f>IF(AA43=Form!$H$12,1,0)</f>
        <v>0</v>
      </c>
    </row>
    <row r="44" spans="13:28" ht="16">
      <c r="M44" s="81"/>
      <c r="N44" s="80">
        <f>IF(M44=Form!$H$15,1,0)</f>
        <v>0</v>
      </c>
      <c r="O44" s="83" t="s">
        <v>1319</v>
      </c>
      <c r="Q44" s="3" t="s">
        <v>147</v>
      </c>
      <c r="R44" s="3" t="s">
        <v>148</v>
      </c>
      <c r="S44" s="80"/>
      <c r="T44" s="5" t="s">
        <v>786</v>
      </c>
      <c r="U44" s="5" t="s">
        <v>629</v>
      </c>
      <c r="AA44" s="3" t="s">
        <v>5</v>
      </c>
      <c r="AB44" s="3">
        <f>IF(AA44=Form!$H$12,1,0)</f>
        <v>0</v>
      </c>
    </row>
    <row r="45" spans="13:28" ht="16">
      <c r="M45" s="81"/>
      <c r="N45" s="80">
        <f>IF(M45=Form!$H$15,1,0)</f>
        <v>0</v>
      </c>
      <c r="O45" s="83" t="s">
        <v>1320</v>
      </c>
      <c r="Q45" s="3" t="s">
        <v>149</v>
      </c>
      <c r="R45" s="3" t="s">
        <v>150</v>
      </c>
      <c r="S45" s="80"/>
      <c r="T45" s="5" t="s">
        <v>787</v>
      </c>
      <c r="U45" s="5" t="s">
        <v>630</v>
      </c>
      <c r="AA45" s="3"/>
      <c r="AB45" s="3">
        <f>SUM(AB42:AB44)</f>
        <v>0</v>
      </c>
    </row>
    <row r="46" spans="13:28" ht="32">
      <c r="M46" s="81"/>
      <c r="N46" s="80">
        <f>IF(M46=Form!$H$15,1,0)</f>
        <v>0</v>
      </c>
      <c r="O46" s="83" t="s">
        <v>1328</v>
      </c>
      <c r="Q46" s="3" t="s">
        <v>151</v>
      </c>
      <c r="R46" s="3" t="s">
        <v>152</v>
      </c>
      <c r="S46" s="80"/>
      <c r="T46" s="5" t="s">
        <v>788</v>
      </c>
      <c r="U46" s="5" t="s">
        <v>631</v>
      </c>
    </row>
    <row r="47" spans="13:28" ht="16">
      <c r="M47" s="81"/>
      <c r="N47" s="80">
        <f>IF(M47=Form!$H$15,1,0)</f>
        <v>0</v>
      </c>
      <c r="O47" s="83" t="s">
        <v>1321</v>
      </c>
      <c r="Q47" s="3" t="s">
        <v>153</v>
      </c>
      <c r="R47" s="3" t="s">
        <v>154</v>
      </c>
      <c r="S47" s="80"/>
      <c r="T47" s="5" t="s">
        <v>789</v>
      </c>
      <c r="U47" s="5" t="s">
        <v>632</v>
      </c>
    </row>
    <row r="48" spans="13:28" ht="16">
      <c r="M48" s="81"/>
      <c r="N48" s="80">
        <f>IF(M48=Form!$H$15,1,0)</f>
        <v>0</v>
      </c>
      <c r="O48" s="83" t="s">
        <v>1330</v>
      </c>
      <c r="Q48" s="3" t="s">
        <v>155</v>
      </c>
      <c r="R48" s="3" t="s">
        <v>156</v>
      </c>
      <c r="S48" s="80"/>
      <c r="T48" s="5" t="s">
        <v>790</v>
      </c>
      <c r="U48" s="5" t="s">
        <v>633</v>
      </c>
    </row>
    <row r="49" spans="13:25" ht="16">
      <c r="M49" s="81"/>
      <c r="N49" s="80">
        <f>IF(M49=Form!$H$15,1,0)</f>
        <v>0</v>
      </c>
      <c r="O49" s="83" t="s">
        <v>1322</v>
      </c>
      <c r="Q49" s="3" t="s">
        <v>157</v>
      </c>
      <c r="R49" s="3" t="s">
        <v>158</v>
      </c>
      <c r="S49" s="80"/>
      <c r="T49" s="5" t="s">
        <v>791</v>
      </c>
      <c r="U49" s="5" t="s">
        <v>634</v>
      </c>
    </row>
    <row r="50" spans="13:25" ht="32">
      <c r="M50" s="81"/>
      <c r="N50" s="80">
        <f>IF(M50=Form!$H$15,1,0)</f>
        <v>0</v>
      </c>
      <c r="O50" s="83" t="s">
        <v>1323</v>
      </c>
      <c r="Q50" s="3" t="s">
        <v>159</v>
      </c>
      <c r="R50" s="3" t="s">
        <v>160</v>
      </c>
      <c r="S50" s="80"/>
      <c r="T50" s="5" t="s">
        <v>792</v>
      </c>
      <c r="U50" s="5" t="s">
        <v>637</v>
      </c>
    </row>
    <row r="51" spans="13:25" ht="32">
      <c r="M51" s="81"/>
      <c r="N51" s="80">
        <f>IF(M51=Form!$H$15,1,0)</f>
        <v>0</v>
      </c>
      <c r="O51" s="83" t="s">
        <v>1324</v>
      </c>
      <c r="Q51" s="3" t="s">
        <v>161</v>
      </c>
      <c r="R51" s="3" t="s">
        <v>162</v>
      </c>
      <c r="S51" s="80"/>
      <c r="T51" s="5" t="s">
        <v>793</v>
      </c>
      <c r="U51" s="5" t="s">
        <v>638</v>
      </c>
    </row>
    <row r="52" spans="13:25" ht="16">
      <c r="M52" s="81"/>
      <c r="N52" s="80">
        <f>IF(M52=Form!$H$15,1,0)</f>
        <v>0</v>
      </c>
      <c r="O52" s="83" t="s">
        <v>1325</v>
      </c>
      <c r="Q52" s="3" t="s">
        <v>163</v>
      </c>
      <c r="R52" s="3" t="s">
        <v>164</v>
      </c>
      <c r="S52" s="80"/>
      <c r="T52" s="5" t="s">
        <v>794</v>
      </c>
      <c r="U52" s="5" t="s">
        <v>639</v>
      </c>
    </row>
    <row r="53" spans="13:25" ht="16">
      <c r="M53" s="81" t="s">
        <v>1766</v>
      </c>
      <c r="N53" s="80">
        <f>IF(M53=Form!$H$15,1,0)</f>
        <v>0</v>
      </c>
      <c r="O53" s="83" t="s">
        <v>1329</v>
      </c>
      <c r="Q53" s="3" t="s">
        <v>165</v>
      </c>
      <c r="R53" s="3" t="s">
        <v>166</v>
      </c>
      <c r="S53" s="80"/>
      <c r="T53" s="5" t="s">
        <v>795</v>
      </c>
      <c r="U53" s="5" t="s">
        <v>640</v>
      </c>
    </row>
    <row r="54" spans="13:25" ht="16">
      <c r="N54" s="80"/>
      <c r="O54" s="83" t="s">
        <v>1331</v>
      </c>
      <c r="Q54" s="3" t="s">
        <v>167</v>
      </c>
      <c r="R54" s="3" t="s">
        <v>168</v>
      </c>
      <c r="S54" s="80"/>
      <c r="T54" s="5" t="s">
        <v>796</v>
      </c>
      <c r="U54" s="5" t="s">
        <v>641</v>
      </c>
      <c r="W54" s="72"/>
      <c r="X54" s="72"/>
      <c r="Y54" s="72"/>
    </row>
    <row r="55" spans="13:25" ht="16">
      <c r="M55" s="80"/>
      <c r="N55" s="80">
        <f>SUM(N14:N54)</f>
        <v>0</v>
      </c>
      <c r="O55" s="83" t="s">
        <v>1332</v>
      </c>
      <c r="Q55" s="3" t="s">
        <v>169</v>
      </c>
      <c r="R55" s="3" t="s">
        <v>170</v>
      </c>
      <c r="S55" s="80"/>
      <c r="T55" s="5" t="s">
        <v>797</v>
      </c>
      <c r="U55" s="5" t="s">
        <v>642</v>
      </c>
      <c r="W55" s="72"/>
      <c r="X55" s="72"/>
      <c r="Y55" s="72"/>
    </row>
    <row r="56" spans="13:25" ht="16">
      <c r="N56" s="80"/>
      <c r="O56" s="83" t="s">
        <v>1333</v>
      </c>
      <c r="Q56" s="3" t="s">
        <v>171</v>
      </c>
      <c r="R56" s="3" t="s">
        <v>172</v>
      </c>
      <c r="S56" s="80"/>
      <c r="T56" s="5" t="s">
        <v>798</v>
      </c>
      <c r="U56" s="5" t="s">
        <v>643</v>
      </c>
      <c r="W56" s="72"/>
      <c r="X56" s="72"/>
      <c r="Y56" s="72"/>
    </row>
    <row r="57" spans="13:25" ht="16">
      <c r="N57" s="80"/>
      <c r="O57" s="83" t="s">
        <v>1334</v>
      </c>
      <c r="Q57" s="3" t="s">
        <v>173</v>
      </c>
      <c r="R57" s="3" t="s">
        <v>174</v>
      </c>
      <c r="S57" s="80"/>
      <c r="T57" s="5" t="s">
        <v>799</v>
      </c>
      <c r="U57" s="5" t="s">
        <v>644</v>
      </c>
      <c r="W57" s="72"/>
      <c r="X57" s="72"/>
      <c r="Y57" s="72"/>
    </row>
    <row r="58" spans="13:25" ht="16">
      <c r="N58" s="80"/>
      <c r="O58" s="83" t="s">
        <v>1335</v>
      </c>
      <c r="Q58" s="3" t="s">
        <v>175</v>
      </c>
      <c r="R58" s="3" t="s">
        <v>176</v>
      </c>
      <c r="S58" s="80"/>
      <c r="T58" s="5" t="s">
        <v>800</v>
      </c>
      <c r="U58" s="5" t="s">
        <v>645</v>
      </c>
      <c r="W58" s="72"/>
      <c r="X58" s="72"/>
      <c r="Y58" s="72"/>
    </row>
    <row r="59" spans="13:25" ht="16">
      <c r="N59" s="80"/>
      <c r="O59" s="83" t="s">
        <v>1336</v>
      </c>
      <c r="Q59" s="3" t="s">
        <v>177</v>
      </c>
      <c r="R59" s="3" t="s">
        <v>178</v>
      </c>
      <c r="S59" s="80"/>
      <c r="T59" s="5" t="s">
        <v>801</v>
      </c>
      <c r="U59" s="5" t="s">
        <v>646</v>
      </c>
      <c r="W59" s="72"/>
      <c r="X59" s="72"/>
      <c r="Y59" s="72"/>
    </row>
    <row r="60" spans="13:25" ht="16">
      <c r="N60" s="80"/>
      <c r="O60" s="83" t="s">
        <v>1337</v>
      </c>
      <c r="Q60" s="3" t="s">
        <v>179</v>
      </c>
      <c r="R60" s="3" t="s">
        <v>180</v>
      </c>
      <c r="S60" s="80"/>
      <c r="T60" s="5" t="s">
        <v>802</v>
      </c>
      <c r="U60" s="5" t="s">
        <v>647</v>
      </c>
      <c r="W60" s="72"/>
      <c r="X60" s="72"/>
      <c r="Y60" s="72"/>
    </row>
    <row r="61" spans="13:25" ht="16">
      <c r="N61" s="80"/>
      <c r="O61" s="83" t="s">
        <v>1338</v>
      </c>
      <c r="Q61" s="3" t="s">
        <v>181</v>
      </c>
      <c r="R61" s="3" t="s">
        <v>182</v>
      </c>
      <c r="S61" s="80"/>
      <c r="T61" s="5" t="s">
        <v>803</v>
      </c>
      <c r="U61" s="5" t="s">
        <v>648</v>
      </c>
      <c r="W61" s="72"/>
      <c r="X61" s="72"/>
      <c r="Y61" s="72"/>
    </row>
    <row r="62" spans="13:25" ht="16">
      <c r="N62" s="80"/>
      <c r="O62" s="83" t="s">
        <v>1339</v>
      </c>
      <c r="Q62" s="3" t="s">
        <v>183</v>
      </c>
      <c r="R62" s="3" t="s">
        <v>184</v>
      </c>
      <c r="S62" s="80"/>
      <c r="T62" s="5" t="s">
        <v>804</v>
      </c>
      <c r="U62" s="5" t="s">
        <v>649</v>
      </c>
      <c r="W62" s="72"/>
      <c r="X62" s="72"/>
      <c r="Y62" s="72"/>
    </row>
    <row r="63" spans="13:25" ht="16">
      <c r="N63" s="80"/>
      <c r="O63" s="83" t="s">
        <v>1340</v>
      </c>
      <c r="Q63" s="3" t="s">
        <v>185</v>
      </c>
      <c r="R63" s="3" t="s">
        <v>186</v>
      </c>
      <c r="S63" s="80"/>
      <c r="T63" s="5" t="s">
        <v>805</v>
      </c>
      <c r="U63" s="5" t="s">
        <v>650</v>
      </c>
      <c r="W63" s="72"/>
      <c r="X63" s="72"/>
      <c r="Y63" s="72"/>
    </row>
    <row r="64" spans="13:25" ht="16">
      <c r="N64" s="80"/>
      <c r="O64" s="83" t="s">
        <v>1341</v>
      </c>
      <c r="Q64" s="3" t="s">
        <v>187</v>
      </c>
      <c r="R64" s="3" t="s">
        <v>188</v>
      </c>
      <c r="S64" s="80"/>
      <c r="T64" s="5" t="s">
        <v>806</v>
      </c>
      <c r="U64" s="5" t="s">
        <v>651</v>
      </c>
      <c r="W64" s="72"/>
      <c r="X64" s="72"/>
      <c r="Y64" s="72"/>
    </row>
    <row r="65" spans="14:25" ht="16">
      <c r="N65" s="80"/>
      <c r="O65" s="83" t="s">
        <v>1342</v>
      </c>
      <c r="Q65" s="3" t="s">
        <v>189</v>
      </c>
      <c r="R65" s="3" t="s">
        <v>190</v>
      </c>
      <c r="S65" s="80"/>
      <c r="T65" s="5" t="s">
        <v>807</v>
      </c>
      <c r="U65" s="5" t="s">
        <v>652</v>
      </c>
      <c r="W65" s="72"/>
      <c r="X65" s="72"/>
      <c r="Y65" s="72"/>
    </row>
    <row r="66" spans="14:25" ht="16">
      <c r="N66" s="80"/>
      <c r="O66" s="83" t="s">
        <v>1343</v>
      </c>
      <c r="Q66" s="3" t="s">
        <v>191</v>
      </c>
      <c r="R66" s="3" t="s">
        <v>192</v>
      </c>
      <c r="S66" s="80"/>
      <c r="T66" s="5" t="s">
        <v>808</v>
      </c>
      <c r="U66" s="5" t="s">
        <v>653</v>
      </c>
      <c r="W66" s="72"/>
      <c r="X66" s="72"/>
      <c r="Y66" s="72"/>
    </row>
    <row r="67" spans="14:25" ht="16">
      <c r="N67" s="80"/>
      <c r="O67" s="83" t="s">
        <v>1344</v>
      </c>
      <c r="Q67" s="3" t="s">
        <v>193</v>
      </c>
      <c r="R67" s="3" t="s">
        <v>194</v>
      </c>
      <c r="S67" s="80"/>
      <c r="T67" s="5" t="s">
        <v>809</v>
      </c>
      <c r="U67" s="5" t="s">
        <v>654</v>
      </c>
      <c r="W67" s="72"/>
      <c r="X67" s="72"/>
      <c r="Y67" s="72"/>
    </row>
    <row r="68" spans="14:25" ht="16">
      <c r="N68" s="80"/>
      <c r="O68" s="83" t="s">
        <v>1345</v>
      </c>
      <c r="Q68" s="3" t="s">
        <v>195</v>
      </c>
      <c r="R68" s="3" t="s">
        <v>196</v>
      </c>
      <c r="S68" s="80"/>
      <c r="T68" s="5" t="s">
        <v>810</v>
      </c>
      <c r="U68" s="5" t="s">
        <v>655</v>
      </c>
      <c r="W68" s="72"/>
      <c r="X68" s="72"/>
      <c r="Y68" s="72"/>
    </row>
    <row r="69" spans="14:25" ht="16">
      <c r="N69" s="80"/>
      <c r="O69" s="83" t="s">
        <v>1346</v>
      </c>
      <c r="Q69" s="3" t="s">
        <v>197</v>
      </c>
      <c r="R69" s="3" t="s">
        <v>198</v>
      </c>
      <c r="S69" s="80"/>
      <c r="T69" s="5" t="s">
        <v>811</v>
      </c>
      <c r="U69" s="5" t="s">
        <v>656</v>
      </c>
      <c r="W69" s="72"/>
      <c r="X69" s="72"/>
      <c r="Y69" s="72"/>
    </row>
    <row r="70" spans="14:25" ht="16">
      <c r="N70" s="80"/>
      <c r="O70" s="83" t="s">
        <v>1347</v>
      </c>
      <c r="Q70" s="3" t="s">
        <v>199</v>
      </c>
      <c r="R70" s="3" t="s">
        <v>200</v>
      </c>
      <c r="S70" s="80"/>
      <c r="T70" s="5" t="s">
        <v>812</v>
      </c>
      <c r="U70" s="5" t="s">
        <v>657</v>
      </c>
      <c r="W70" s="72"/>
      <c r="X70" s="72"/>
      <c r="Y70" s="72"/>
    </row>
    <row r="71" spans="14:25" ht="16">
      <c r="N71" s="80"/>
      <c r="O71" s="83" t="s">
        <v>1348</v>
      </c>
      <c r="Q71" s="3" t="s">
        <v>201</v>
      </c>
      <c r="R71" s="3" t="s">
        <v>202</v>
      </c>
      <c r="S71" s="80"/>
      <c r="T71" s="5" t="s">
        <v>813</v>
      </c>
      <c r="U71" s="5" t="s">
        <v>658</v>
      </c>
      <c r="W71" s="72"/>
      <c r="X71" s="72"/>
      <c r="Y71" s="72"/>
    </row>
    <row r="72" spans="14:25" ht="16">
      <c r="N72" s="80"/>
      <c r="O72" s="83" t="s">
        <v>1349</v>
      </c>
      <c r="Q72" s="3" t="s">
        <v>203</v>
      </c>
      <c r="R72" s="3" t="s">
        <v>204</v>
      </c>
      <c r="S72" s="80"/>
      <c r="T72" s="5" t="s">
        <v>814</v>
      </c>
      <c r="U72" s="5" t="s">
        <v>659</v>
      </c>
      <c r="W72" s="72"/>
      <c r="X72" s="72"/>
      <c r="Y72" s="72"/>
    </row>
    <row r="73" spans="14:25" ht="16">
      <c r="N73" s="80"/>
      <c r="O73" s="83" t="s">
        <v>1350</v>
      </c>
      <c r="Q73" s="3" t="s">
        <v>205</v>
      </c>
      <c r="R73" s="3" t="s">
        <v>206</v>
      </c>
      <c r="S73" s="80"/>
      <c r="T73" s="5" t="s">
        <v>815</v>
      </c>
      <c r="U73" s="5" t="s">
        <v>660</v>
      </c>
      <c r="W73" s="72"/>
      <c r="X73" s="72"/>
      <c r="Y73" s="72"/>
    </row>
    <row r="74" spans="14:25" ht="16">
      <c r="N74" s="80"/>
      <c r="O74" s="83" t="s">
        <v>1351</v>
      </c>
      <c r="Q74" s="3" t="s">
        <v>207</v>
      </c>
      <c r="R74" s="3" t="s">
        <v>208</v>
      </c>
      <c r="S74" s="80"/>
      <c r="T74" s="5" t="s">
        <v>816</v>
      </c>
      <c r="U74" s="5" t="s">
        <v>661</v>
      </c>
      <c r="W74" s="72"/>
      <c r="X74" s="72"/>
      <c r="Y74" s="72"/>
    </row>
    <row r="75" spans="14:25" ht="16">
      <c r="N75" s="80"/>
      <c r="O75" s="83" t="s">
        <v>1352</v>
      </c>
      <c r="Q75" s="3" t="s">
        <v>209</v>
      </c>
      <c r="R75" s="3" t="s">
        <v>210</v>
      </c>
      <c r="S75" s="80"/>
      <c r="T75" s="5" t="s">
        <v>817</v>
      </c>
      <c r="U75" s="5" t="s">
        <v>662</v>
      </c>
    </row>
    <row r="76" spans="14:25" ht="16">
      <c r="N76" s="80"/>
      <c r="O76" s="83" t="s">
        <v>1353</v>
      </c>
      <c r="Q76" s="3" t="s">
        <v>211</v>
      </c>
      <c r="R76" s="3" t="s">
        <v>212</v>
      </c>
      <c r="S76" s="80"/>
      <c r="T76" s="5" t="s">
        <v>818</v>
      </c>
      <c r="U76" s="5" t="s">
        <v>663</v>
      </c>
    </row>
    <row r="77" spans="14:25" ht="16">
      <c r="N77" s="80"/>
      <c r="O77" s="83" t="s">
        <v>1354</v>
      </c>
      <c r="Q77" s="3" t="s">
        <v>213</v>
      </c>
      <c r="R77" s="3" t="s">
        <v>568</v>
      </c>
      <c r="S77" s="80"/>
      <c r="T77" s="5" t="s">
        <v>819</v>
      </c>
      <c r="U77" s="5" t="s">
        <v>664</v>
      </c>
    </row>
    <row r="78" spans="14:25" ht="16">
      <c r="N78" s="80"/>
      <c r="O78" s="83" t="s">
        <v>1355</v>
      </c>
      <c r="Q78" s="3" t="s">
        <v>214</v>
      </c>
      <c r="R78" s="3" t="s">
        <v>215</v>
      </c>
      <c r="S78" s="80"/>
      <c r="T78" s="5" t="s">
        <v>820</v>
      </c>
      <c r="U78" s="5" t="s">
        <v>665</v>
      </c>
    </row>
    <row r="79" spans="14:25" ht="16">
      <c r="N79" s="80"/>
      <c r="O79" s="83" t="s">
        <v>1356</v>
      </c>
      <c r="Q79" s="3" t="s">
        <v>216</v>
      </c>
      <c r="R79" s="3" t="s">
        <v>217</v>
      </c>
      <c r="S79" s="80"/>
      <c r="T79" s="5" t="s">
        <v>821</v>
      </c>
      <c r="U79" s="5" t="s">
        <v>666</v>
      </c>
    </row>
    <row r="80" spans="14:25" ht="16">
      <c r="N80" s="80"/>
      <c r="O80" s="83" t="s">
        <v>1357</v>
      </c>
      <c r="Q80" s="3" t="s">
        <v>218</v>
      </c>
      <c r="R80" s="3" t="s">
        <v>219</v>
      </c>
      <c r="S80" s="80"/>
      <c r="T80" s="5" t="s">
        <v>822</v>
      </c>
      <c r="U80" s="5" t="s">
        <v>667</v>
      </c>
    </row>
    <row r="81" spans="14:21" ht="16">
      <c r="N81" s="80"/>
      <c r="O81" s="83" t="s">
        <v>1358</v>
      </c>
      <c r="Q81" s="3" t="s">
        <v>220</v>
      </c>
      <c r="R81" s="3" t="s">
        <v>221</v>
      </c>
      <c r="S81" s="80"/>
      <c r="T81" s="5" t="s">
        <v>823</v>
      </c>
      <c r="U81" s="5" t="s">
        <v>668</v>
      </c>
    </row>
    <row r="82" spans="14:21" ht="32">
      <c r="N82" s="80"/>
      <c r="O82" s="83" t="s">
        <v>1359</v>
      </c>
      <c r="Q82" s="3" t="s">
        <v>222</v>
      </c>
      <c r="R82" s="3" t="s">
        <v>223</v>
      </c>
      <c r="S82" s="80"/>
      <c r="T82" s="5" t="s">
        <v>824</v>
      </c>
      <c r="U82" s="5" t="s">
        <v>669</v>
      </c>
    </row>
    <row r="83" spans="14:21" ht="16">
      <c r="N83" s="80"/>
      <c r="O83" s="83" t="s">
        <v>1360</v>
      </c>
      <c r="Q83" s="3" t="s">
        <v>224</v>
      </c>
      <c r="R83" s="3" t="s">
        <v>225</v>
      </c>
      <c r="S83" s="80"/>
      <c r="T83" s="5" t="s">
        <v>825</v>
      </c>
      <c r="U83" s="5" t="s">
        <v>670</v>
      </c>
    </row>
    <row r="84" spans="14:21" ht="16">
      <c r="N84" s="80"/>
      <c r="O84" s="83" t="s">
        <v>1361</v>
      </c>
      <c r="Q84" s="3" t="s">
        <v>226</v>
      </c>
      <c r="R84" s="3" t="s">
        <v>227</v>
      </c>
      <c r="S84" s="80"/>
      <c r="T84" s="5" t="s">
        <v>826</v>
      </c>
      <c r="U84" s="5" t="s">
        <v>671</v>
      </c>
    </row>
    <row r="85" spans="14:21" ht="16">
      <c r="N85" s="80"/>
      <c r="O85" s="83" t="s">
        <v>1362</v>
      </c>
      <c r="Q85" s="3" t="s">
        <v>228</v>
      </c>
      <c r="R85" s="3" t="s">
        <v>229</v>
      </c>
      <c r="S85" s="80"/>
      <c r="T85" s="5" t="s">
        <v>827</v>
      </c>
      <c r="U85" s="5" t="s">
        <v>672</v>
      </c>
    </row>
    <row r="86" spans="14:21" ht="16">
      <c r="N86" s="80"/>
      <c r="O86" s="83" t="s">
        <v>1363</v>
      </c>
      <c r="Q86" s="3" t="s">
        <v>230</v>
      </c>
      <c r="R86" s="3" t="s">
        <v>231</v>
      </c>
      <c r="S86" s="80"/>
      <c r="T86" s="5" t="s">
        <v>828</v>
      </c>
      <c r="U86" s="5" t="s">
        <v>673</v>
      </c>
    </row>
    <row r="87" spans="14:21" ht="16">
      <c r="N87" s="80"/>
      <c r="O87" s="83" t="s">
        <v>1364</v>
      </c>
      <c r="Q87" s="3" t="s">
        <v>232</v>
      </c>
      <c r="R87" s="3" t="s">
        <v>233</v>
      </c>
      <c r="S87" s="80"/>
      <c r="T87" s="5" t="s">
        <v>829</v>
      </c>
      <c r="U87" s="5" t="s">
        <v>674</v>
      </c>
    </row>
    <row r="88" spans="14:21" ht="16">
      <c r="N88" s="80"/>
      <c r="O88" s="83" t="s">
        <v>1365</v>
      </c>
      <c r="Q88" s="3" t="s">
        <v>234</v>
      </c>
      <c r="R88" s="3" t="s">
        <v>235</v>
      </c>
      <c r="S88" s="80"/>
      <c r="T88" s="5" t="s">
        <v>830</v>
      </c>
      <c r="U88" s="5" t="s">
        <v>675</v>
      </c>
    </row>
    <row r="89" spans="14:21" ht="16">
      <c r="N89" s="80"/>
      <c r="O89" s="83" t="s">
        <v>1366</v>
      </c>
      <c r="Q89" s="3" t="s">
        <v>236</v>
      </c>
      <c r="R89" s="3" t="s">
        <v>237</v>
      </c>
      <c r="S89" s="80"/>
      <c r="T89" s="5" t="s">
        <v>831</v>
      </c>
      <c r="U89" s="5" t="s">
        <v>676</v>
      </c>
    </row>
    <row r="90" spans="14:21" ht="16">
      <c r="N90" s="80"/>
      <c r="O90" s="83" t="s">
        <v>1367</v>
      </c>
      <c r="Q90" s="3" t="s">
        <v>238</v>
      </c>
      <c r="R90" s="3" t="s">
        <v>239</v>
      </c>
      <c r="S90" s="80"/>
      <c r="T90" s="5" t="s">
        <v>832</v>
      </c>
      <c r="U90" s="5" t="s">
        <v>677</v>
      </c>
    </row>
    <row r="91" spans="14:21" ht="16">
      <c r="N91" s="80"/>
      <c r="O91" s="83" t="s">
        <v>1368</v>
      </c>
      <c r="Q91" s="3" t="s">
        <v>240</v>
      </c>
      <c r="R91" s="3" t="s">
        <v>241</v>
      </c>
      <c r="S91" s="80"/>
      <c r="T91" s="5" t="s">
        <v>833</v>
      </c>
      <c r="U91" s="5" t="s">
        <v>678</v>
      </c>
    </row>
    <row r="92" spans="14:21" ht="16">
      <c r="N92" s="80"/>
      <c r="O92" s="83" t="s">
        <v>1369</v>
      </c>
      <c r="Q92" s="3" t="s">
        <v>242</v>
      </c>
      <c r="R92" s="3" t="s">
        <v>243</v>
      </c>
      <c r="S92" s="80"/>
      <c r="T92" s="5" t="s">
        <v>834</v>
      </c>
      <c r="U92" s="5" t="s">
        <v>679</v>
      </c>
    </row>
    <row r="93" spans="14:21" ht="16">
      <c r="N93" s="80"/>
      <c r="O93" s="83" t="s">
        <v>1370</v>
      </c>
      <c r="Q93" s="3" t="s">
        <v>244</v>
      </c>
      <c r="R93" s="3" t="s">
        <v>245</v>
      </c>
      <c r="S93" s="80"/>
      <c r="T93" s="5" t="s">
        <v>835</v>
      </c>
      <c r="U93" s="5" t="s">
        <v>680</v>
      </c>
    </row>
    <row r="94" spans="14:21" ht="16">
      <c r="N94" s="80"/>
      <c r="O94" s="83" t="s">
        <v>1371</v>
      </c>
      <c r="Q94" s="3" t="s">
        <v>246</v>
      </c>
      <c r="R94" s="3" t="s">
        <v>247</v>
      </c>
      <c r="S94" s="80"/>
      <c r="T94" s="5" t="s">
        <v>836</v>
      </c>
      <c r="U94" s="5" t="s">
        <v>681</v>
      </c>
    </row>
    <row r="95" spans="14:21" ht="16">
      <c r="N95" s="80"/>
      <c r="O95" s="83" t="s">
        <v>1372</v>
      </c>
      <c r="Q95" s="3" t="s">
        <v>248</v>
      </c>
      <c r="R95" s="3" t="s">
        <v>249</v>
      </c>
      <c r="S95" s="80"/>
      <c r="T95" s="5" t="s">
        <v>837</v>
      </c>
      <c r="U95" s="5" t="s">
        <v>682</v>
      </c>
    </row>
    <row r="96" spans="14:21" ht="16">
      <c r="N96" s="80"/>
      <c r="O96" s="83" t="s">
        <v>1373</v>
      </c>
      <c r="Q96" s="3" t="s">
        <v>250</v>
      </c>
      <c r="R96" s="3" t="s">
        <v>251</v>
      </c>
      <c r="S96" s="80"/>
      <c r="T96" s="5" t="s">
        <v>838</v>
      </c>
      <c r="U96" s="5" t="s">
        <v>683</v>
      </c>
    </row>
    <row r="97" spans="14:21" ht="16">
      <c r="N97" s="80"/>
      <c r="O97" s="83" t="s">
        <v>1374</v>
      </c>
      <c r="Q97" s="3" t="s">
        <v>252</v>
      </c>
      <c r="R97" s="3" t="s">
        <v>253</v>
      </c>
      <c r="S97" s="80"/>
      <c r="T97" s="5" t="s">
        <v>839</v>
      </c>
      <c r="U97" s="5" t="s">
        <v>684</v>
      </c>
    </row>
    <row r="98" spans="14:21" ht="16">
      <c r="N98" s="80"/>
      <c r="O98" s="83" t="s">
        <v>1375</v>
      </c>
      <c r="Q98" s="3" t="s">
        <v>254</v>
      </c>
      <c r="R98" s="3" t="s">
        <v>255</v>
      </c>
      <c r="S98" s="80"/>
      <c r="T98" s="5" t="s">
        <v>840</v>
      </c>
      <c r="U98" s="5" t="s">
        <v>685</v>
      </c>
    </row>
    <row r="99" spans="14:21" ht="16">
      <c r="N99" s="80"/>
      <c r="O99" s="83" t="s">
        <v>1376</v>
      </c>
      <c r="Q99" s="3" t="s">
        <v>256</v>
      </c>
      <c r="R99" s="3" t="s">
        <v>257</v>
      </c>
      <c r="S99" s="80"/>
      <c r="T99" s="5" t="s">
        <v>841</v>
      </c>
      <c r="U99" s="5" t="s">
        <v>686</v>
      </c>
    </row>
    <row r="100" spans="14:21" ht="16">
      <c r="N100" s="80"/>
      <c r="O100" s="83" t="s">
        <v>1377</v>
      </c>
      <c r="Q100" s="3" t="s">
        <v>258</v>
      </c>
      <c r="R100" s="3" t="s">
        <v>259</v>
      </c>
      <c r="S100" s="80"/>
      <c r="T100" s="5" t="s">
        <v>842</v>
      </c>
      <c r="U100" s="5" t="s">
        <v>687</v>
      </c>
    </row>
    <row r="101" spans="14:21" ht="16">
      <c r="N101" s="80"/>
      <c r="O101" s="83" t="s">
        <v>1378</v>
      </c>
      <c r="Q101" s="3" t="s">
        <v>260</v>
      </c>
      <c r="R101" s="3" t="s">
        <v>261</v>
      </c>
      <c r="S101" s="80"/>
      <c r="T101" s="5" t="s">
        <v>844</v>
      </c>
      <c r="U101" s="5" t="s">
        <v>689</v>
      </c>
    </row>
    <row r="102" spans="14:21" ht="16">
      <c r="N102" s="80"/>
      <c r="O102" s="83" t="s">
        <v>1379</v>
      </c>
      <c r="Q102" s="3" t="s">
        <v>262</v>
      </c>
      <c r="R102" s="3" t="s">
        <v>263</v>
      </c>
      <c r="S102" s="80"/>
      <c r="T102" s="5" t="s">
        <v>845</v>
      </c>
      <c r="U102" s="5" t="s">
        <v>690</v>
      </c>
    </row>
    <row r="103" spans="14:21" ht="16">
      <c r="N103" s="80"/>
      <c r="O103" s="83" t="s">
        <v>1380</v>
      </c>
      <c r="Q103" s="3" t="s">
        <v>264</v>
      </c>
      <c r="R103" s="3" t="s">
        <v>265</v>
      </c>
      <c r="S103" s="80"/>
      <c r="T103" s="5" t="s">
        <v>846</v>
      </c>
      <c r="U103" s="5" t="s">
        <v>691</v>
      </c>
    </row>
    <row r="104" spans="14:21" ht="16">
      <c r="N104" s="80"/>
      <c r="O104" s="83" t="s">
        <v>1381</v>
      </c>
      <c r="Q104" s="3" t="s">
        <v>266</v>
      </c>
      <c r="R104" s="3" t="s">
        <v>267</v>
      </c>
      <c r="S104" s="80"/>
      <c r="T104" s="5" t="s">
        <v>847</v>
      </c>
      <c r="U104" s="5" t="s">
        <v>692</v>
      </c>
    </row>
    <row r="105" spans="14:21" ht="16">
      <c r="N105" s="80"/>
      <c r="O105" s="83" t="s">
        <v>1382</v>
      </c>
      <c r="Q105" s="3" t="s">
        <v>268</v>
      </c>
      <c r="R105" s="3" t="s">
        <v>269</v>
      </c>
      <c r="S105" s="80"/>
      <c r="T105" s="5" t="s">
        <v>848</v>
      </c>
      <c r="U105" s="5" t="s">
        <v>693</v>
      </c>
    </row>
    <row r="106" spans="14:21" ht="16">
      <c r="N106" s="80"/>
      <c r="O106" s="83" t="s">
        <v>1383</v>
      </c>
      <c r="Q106" s="3" t="s">
        <v>270</v>
      </c>
      <c r="R106" s="3" t="s">
        <v>271</v>
      </c>
      <c r="S106" s="80"/>
      <c r="T106" s="5" t="s">
        <v>849</v>
      </c>
      <c r="U106" s="5" t="s">
        <v>694</v>
      </c>
    </row>
    <row r="107" spans="14:21" ht="16">
      <c r="N107" s="80"/>
      <c r="O107" s="83" t="s">
        <v>1384</v>
      </c>
      <c r="Q107" s="3" t="s">
        <v>272</v>
      </c>
      <c r="R107" s="3" t="s">
        <v>273</v>
      </c>
      <c r="S107" s="80"/>
      <c r="T107" s="5" t="s">
        <v>850</v>
      </c>
      <c r="U107" s="5" t="s">
        <v>695</v>
      </c>
    </row>
    <row r="108" spans="14:21" ht="16">
      <c r="N108" s="80"/>
      <c r="O108" s="83" t="s">
        <v>1385</v>
      </c>
      <c r="Q108" s="3" t="s">
        <v>274</v>
      </c>
      <c r="R108" s="3" t="s">
        <v>275</v>
      </c>
      <c r="S108" s="80"/>
      <c r="T108" s="5" t="s">
        <v>851</v>
      </c>
      <c r="U108" s="5" t="s">
        <v>696</v>
      </c>
    </row>
    <row r="109" spans="14:21" ht="16">
      <c r="N109" s="80"/>
      <c r="O109" s="83" t="s">
        <v>1386</v>
      </c>
      <c r="Q109" s="3" t="s">
        <v>276</v>
      </c>
      <c r="R109" s="3" t="s">
        <v>277</v>
      </c>
      <c r="S109" s="80"/>
      <c r="T109" s="5" t="s">
        <v>852</v>
      </c>
      <c r="U109" s="5" t="s">
        <v>697</v>
      </c>
    </row>
    <row r="110" spans="14:21" ht="16">
      <c r="N110" s="80"/>
      <c r="O110" s="83" t="s">
        <v>1387</v>
      </c>
      <c r="Q110" s="3" t="s">
        <v>278</v>
      </c>
      <c r="R110" s="3" t="s">
        <v>279</v>
      </c>
      <c r="S110" s="80"/>
      <c r="T110" s="5" t="s">
        <v>853</v>
      </c>
      <c r="U110" s="5" t="s">
        <v>698</v>
      </c>
    </row>
    <row r="111" spans="14:21" ht="16">
      <c r="N111" s="80"/>
      <c r="O111" s="83" t="s">
        <v>1388</v>
      </c>
      <c r="Q111" s="3" t="s">
        <v>280</v>
      </c>
      <c r="R111" s="3" t="s">
        <v>281</v>
      </c>
      <c r="S111" s="80"/>
      <c r="T111" s="5" t="s">
        <v>854</v>
      </c>
      <c r="U111" s="5" t="s">
        <v>699</v>
      </c>
    </row>
    <row r="112" spans="14:21" ht="16">
      <c r="N112" s="80"/>
      <c r="O112" s="83" t="s">
        <v>1389</v>
      </c>
      <c r="Q112" s="3" t="s">
        <v>282</v>
      </c>
      <c r="R112" s="3" t="s">
        <v>283</v>
      </c>
      <c r="S112" s="80"/>
      <c r="T112" s="5" t="s">
        <v>855</v>
      </c>
      <c r="U112" s="5" t="s">
        <v>700</v>
      </c>
    </row>
    <row r="113" spans="14:21" ht="16">
      <c r="N113" s="80"/>
      <c r="O113" s="83" t="s">
        <v>1390</v>
      </c>
      <c r="Q113" s="3" t="s">
        <v>284</v>
      </c>
      <c r="R113" s="3" t="s">
        <v>567</v>
      </c>
      <c r="S113" s="80"/>
      <c r="T113" s="5" t="s">
        <v>856</v>
      </c>
      <c r="U113" s="5" t="s">
        <v>701</v>
      </c>
    </row>
    <row r="114" spans="14:21" ht="16">
      <c r="N114" s="80"/>
      <c r="O114" s="83" t="s">
        <v>1391</v>
      </c>
      <c r="Q114" s="3" t="s">
        <v>285</v>
      </c>
      <c r="R114" s="3" t="s">
        <v>286</v>
      </c>
      <c r="S114" s="80"/>
      <c r="T114" s="5" t="s">
        <v>857</v>
      </c>
      <c r="U114" s="5" t="s">
        <v>702</v>
      </c>
    </row>
    <row r="115" spans="14:21" ht="16">
      <c r="N115" s="80"/>
      <c r="O115" s="83" t="s">
        <v>1392</v>
      </c>
      <c r="Q115" s="3" t="s">
        <v>287</v>
      </c>
      <c r="R115" s="3" t="s">
        <v>288</v>
      </c>
      <c r="S115" s="80"/>
      <c r="T115" s="5" t="s">
        <v>858</v>
      </c>
      <c r="U115" s="5" t="s">
        <v>703</v>
      </c>
    </row>
    <row r="116" spans="14:21" ht="16">
      <c r="N116" s="80"/>
      <c r="O116" s="83" t="s">
        <v>1393</v>
      </c>
      <c r="Q116" s="3" t="s">
        <v>289</v>
      </c>
      <c r="R116" s="3" t="s">
        <v>290</v>
      </c>
      <c r="S116" s="80"/>
      <c r="T116" s="5" t="s">
        <v>859</v>
      </c>
      <c r="U116" s="5" t="s">
        <v>704</v>
      </c>
    </row>
    <row r="117" spans="14:21" ht="16">
      <c r="N117" s="80"/>
      <c r="O117" s="83" t="s">
        <v>1394</v>
      </c>
      <c r="Q117" s="3" t="s">
        <v>291</v>
      </c>
      <c r="R117" s="3" t="s">
        <v>292</v>
      </c>
      <c r="S117" s="80"/>
      <c r="T117" s="5" t="s">
        <v>860</v>
      </c>
      <c r="U117" s="5" t="s">
        <v>705</v>
      </c>
    </row>
    <row r="118" spans="14:21" ht="16">
      <c r="N118" s="80"/>
      <c r="O118" s="83" t="s">
        <v>1395</v>
      </c>
      <c r="Q118" s="3" t="s">
        <v>293</v>
      </c>
      <c r="R118" s="3" t="s">
        <v>294</v>
      </c>
      <c r="S118" s="80"/>
      <c r="T118" s="5" t="s">
        <v>861</v>
      </c>
      <c r="U118" s="5" t="s">
        <v>706</v>
      </c>
    </row>
    <row r="119" spans="14:21" ht="16">
      <c r="N119" s="80"/>
      <c r="O119" s="83" t="s">
        <v>1396</v>
      </c>
      <c r="Q119" s="3" t="s">
        <v>295</v>
      </c>
      <c r="R119" s="3" t="s">
        <v>296</v>
      </c>
      <c r="S119" s="80"/>
      <c r="T119" s="5" t="s">
        <v>862</v>
      </c>
      <c r="U119" s="5" t="s">
        <v>707</v>
      </c>
    </row>
    <row r="120" spans="14:21" ht="16">
      <c r="N120" s="80"/>
      <c r="O120" s="83" t="s">
        <v>1397</v>
      </c>
      <c r="Q120" s="3" t="s">
        <v>297</v>
      </c>
      <c r="R120" s="3" t="s">
        <v>298</v>
      </c>
      <c r="S120" s="80"/>
      <c r="T120" s="5" t="s">
        <v>863</v>
      </c>
      <c r="U120" s="5" t="s">
        <v>708</v>
      </c>
    </row>
    <row r="121" spans="14:21" ht="16">
      <c r="N121" s="80"/>
      <c r="O121" s="83" t="s">
        <v>1398</v>
      </c>
      <c r="Q121" s="3" t="s">
        <v>299</v>
      </c>
      <c r="R121" s="3" t="s">
        <v>300</v>
      </c>
      <c r="S121" s="80"/>
      <c r="T121" s="5" t="s">
        <v>864</v>
      </c>
      <c r="U121" s="5" t="s">
        <v>709</v>
      </c>
    </row>
    <row r="122" spans="14:21" ht="16">
      <c r="N122" s="80"/>
      <c r="O122" s="83" t="s">
        <v>1399</v>
      </c>
      <c r="Q122" s="3" t="s">
        <v>301</v>
      </c>
      <c r="R122" s="3" t="s">
        <v>302</v>
      </c>
      <c r="S122" s="80"/>
      <c r="T122" s="5" t="s">
        <v>865</v>
      </c>
      <c r="U122" s="5" t="s">
        <v>710</v>
      </c>
    </row>
    <row r="123" spans="14:21" ht="16">
      <c r="N123" s="80"/>
      <c r="O123" s="83" t="s">
        <v>1400</v>
      </c>
      <c r="Q123" s="3" t="s">
        <v>303</v>
      </c>
      <c r="R123" s="3" t="s">
        <v>304</v>
      </c>
      <c r="S123" s="80"/>
      <c r="T123" s="5" t="s">
        <v>866</v>
      </c>
      <c r="U123" s="5" t="s">
        <v>711</v>
      </c>
    </row>
    <row r="124" spans="14:21" ht="16">
      <c r="N124" s="80"/>
      <c r="O124" s="83" t="s">
        <v>1401</v>
      </c>
      <c r="Q124" s="3" t="s">
        <v>305</v>
      </c>
      <c r="R124" s="3" t="s">
        <v>306</v>
      </c>
      <c r="S124" s="80"/>
      <c r="T124" s="5" t="s">
        <v>867</v>
      </c>
      <c r="U124" s="5" t="s">
        <v>712</v>
      </c>
    </row>
    <row r="125" spans="14:21" ht="16">
      <c r="N125" s="80"/>
      <c r="O125" s="83" t="s">
        <v>1402</v>
      </c>
      <c r="Q125" s="3" t="s">
        <v>307</v>
      </c>
      <c r="R125" s="3" t="s">
        <v>308</v>
      </c>
      <c r="S125" s="80"/>
      <c r="T125" s="5" t="s">
        <v>868</v>
      </c>
      <c r="U125" s="5" t="s">
        <v>713</v>
      </c>
    </row>
    <row r="126" spans="14:21" ht="16">
      <c r="N126" s="80"/>
      <c r="O126" s="83" t="s">
        <v>1403</v>
      </c>
      <c r="Q126" s="3" t="s">
        <v>309</v>
      </c>
      <c r="R126" s="3" t="s">
        <v>565</v>
      </c>
      <c r="S126" s="80"/>
      <c r="T126" s="5" t="s">
        <v>869</v>
      </c>
      <c r="U126" s="5" t="s">
        <v>714</v>
      </c>
    </row>
    <row r="127" spans="14:21" ht="16">
      <c r="N127" s="80"/>
      <c r="O127" s="83" t="s">
        <v>1404</v>
      </c>
      <c r="Q127" s="3" t="s">
        <v>310</v>
      </c>
      <c r="R127" s="3" t="s">
        <v>566</v>
      </c>
      <c r="S127" s="80"/>
      <c r="T127" s="5" t="s">
        <v>870</v>
      </c>
      <c r="U127" s="5" t="s">
        <v>715</v>
      </c>
    </row>
    <row r="128" spans="14:21" ht="16">
      <c r="N128" s="80"/>
      <c r="O128" s="83" t="s">
        <v>1405</v>
      </c>
      <c r="Q128" s="3" t="s">
        <v>311</v>
      </c>
      <c r="R128" s="3" t="s">
        <v>312</v>
      </c>
      <c r="S128" s="80"/>
      <c r="T128" s="5" t="s">
        <v>871</v>
      </c>
      <c r="U128" s="5" t="s">
        <v>716</v>
      </c>
    </row>
    <row r="129" spans="14:21" ht="16">
      <c r="N129" s="80"/>
      <c r="O129" s="83" t="s">
        <v>1406</v>
      </c>
      <c r="Q129" s="3" t="s">
        <v>313</v>
      </c>
      <c r="R129" s="3" t="s">
        <v>314</v>
      </c>
      <c r="S129" s="80"/>
      <c r="T129" s="5" t="s">
        <v>872</v>
      </c>
      <c r="U129" s="5" t="s">
        <v>717</v>
      </c>
    </row>
    <row r="130" spans="14:21" ht="16">
      <c r="N130" s="80"/>
      <c r="O130" s="83" t="s">
        <v>1407</v>
      </c>
      <c r="Q130" s="3" t="s">
        <v>315</v>
      </c>
      <c r="R130" s="3" t="s">
        <v>316</v>
      </c>
      <c r="S130" s="80"/>
      <c r="T130" s="5" t="s">
        <v>873</v>
      </c>
      <c r="U130" s="5" t="s">
        <v>718</v>
      </c>
    </row>
    <row r="131" spans="14:21" ht="16">
      <c r="N131" s="80"/>
      <c r="O131" s="83" t="s">
        <v>1408</v>
      </c>
      <c r="Q131" s="3" t="s">
        <v>317</v>
      </c>
      <c r="R131" s="3" t="s">
        <v>564</v>
      </c>
      <c r="S131" s="80"/>
      <c r="T131" s="5" t="s">
        <v>874</v>
      </c>
      <c r="U131" s="5" t="s">
        <v>719</v>
      </c>
    </row>
    <row r="132" spans="14:21" ht="16">
      <c r="N132" s="80"/>
      <c r="O132" s="83" t="s">
        <v>1409</v>
      </c>
      <c r="Q132" s="3" t="s">
        <v>318</v>
      </c>
      <c r="R132" s="3" t="s">
        <v>319</v>
      </c>
      <c r="S132" s="80"/>
      <c r="T132" s="5" t="s">
        <v>875</v>
      </c>
      <c r="U132" s="5" t="s">
        <v>720</v>
      </c>
    </row>
    <row r="133" spans="14:21" ht="16">
      <c r="N133" s="80"/>
      <c r="O133" s="83" t="s">
        <v>1410</v>
      </c>
      <c r="Q133" s="3" t="s">
        <v>320</v>
      </c>
      <c r="R133" s="3" t="s">
        <v>321</v>
      </c>
      <c r="S133" s="80"/>
      <c r="T133" s="5" t="s">
        <v>876</v>
      </c>
      <c r="U133" s="5" t="s">
        <v>721</v>
      </c>
    </row>
    <row r="134" spans="14:21" ht="16">
      <c r="N134" s="80"/>
      <c r="O134" s="83" t="s">
        <v>1411</v>
      </c>
      <c r="Q134" s="3" t="s">
        <v>322</v>
      </c>
      <c r="R134" s="3" t="s">
        <v>323</v>
      </c>
      <c r="S134" s="80"/>
      <c r="T134" s="5" t="s">
        <v>877</v>
      </c>
      <c r="U134" s="5" t="s">
        <v>878</v>
      </c>
    </row>
    <row r="135" spans="14:21" ht="16">
      <c r="N135" s="80"/>
      <c r="O135" s="83" t="s">
        <v>1412</v>
      </c>
      <c r="Q135" s="3" t="s">
        <v>324</v>
      </c>
      <c r="R135" s="3" t="s">
        <v>325</v>
      </c>
      <c r="S135" s="80"/>
      <c r="T135" s="5" t="s">
        <v>879</v>
      </c>
      <c r="U135" s="5" t="s">
        <v>722</v>
      </c>
    </row>
    <row r="136" spans="14:21" ht="16">
      <c r="N136" s="80"/>
      <c r="O136" s="83" t="s">
        <v>1413</v>
      </c>
      <c r="Q136" s="3" t="s">
        <v>326</v>
      </c>
      <c r="R136" s="3" t="s">
        <v>327</v>
      </c>
      <c r="S136" s="80"/>
      <c r="T136" s="5" t="s">
        <v>880</v>
      </c>
      <c r="U136" s="5" t="s">
        <v>723</v>
      </c>
    </row>
    <row r="137" spans="14:21" ht="16">
      <c r="N137" s="80"/>
      <c r="O137" s="83" t="s">
        <v>1414</v>
      </c>
      <c r="Q137" s="3" t="s">
        <v>328</v>
      </c>
      <c r="R137" s="3" t="s">
        <v>329</v>
      </c>
      <c r="S137" s="80"/>
      <c r="T137" s="5" t="s">
        <v>881</v>
      </c>
      <c r="U137" s="5" t="s">
        <v>724</v>
      </c>
    </row>
    <row r="138" spans="14:21" ht="16">
      <c r="N138" s="80"/>
      <c r="O138" s="83" t="s">
        <v>1415</v>
      </c>
      <c r="Q138" s="3" t="s">
        <v>330</v>
      </c>
      <c r="R138" s="3" t="s">
        <v>331</v>
      </c>
      <c r="S138" s="80"/>
      <c r="T138" s="5" t="s">
        <v>882</v>
      </c>
      <c r="U138" s="5" t="s">
        <v>725</v>
      </c>
    </row>
    <row r="139" spans="14:21" ht="16">
      <c r="N139" s="80"/>
      <c r="O139" s="83" t="s">
        <v>1416</v>
      </c>
      <c r="Q139" s="3" t="s">
        <v>332</v>
      </c>
      <c r="R139" s="3" t="s">
        <v>333</v>
      </c>
      <c r="S139" s="80"/>
      <c r="T139" s="5" t="s">
        <v>883</v>
      </c>
      <c r="U139" s="5" t="s">
        <v>726</v>
      </c>
    </row>
    <row r="140" spans="14:21" ht="16">
      <c r="N140" s="80"/>
      <c r="O140" s="83" t="s">
        <v>1417</v>
      </c>
      <c r="Q140" s="3" t="s">
        <v>334</v>
      </c>
      <c r="R140" s="3" t="s">
        <v>335</v>
      </c>
      <c r="S140" s="80"/>
      <c r="T140" s="5" t="s">
        <v>884</v>
      </c>
      <c r="U140" s="5" t="s">
        <v>727</v>
      </c>
    </row>
    <row r="141" spans="14:21" ht="16">
      <c r="N141" s="80"/>
      <c r="O141" s="83" t="s">
        <v>1418</v>
      </c>
      <c r="Q141" s="3" t="s">
        <v>336</v>
      </c>
      <c r="R141" s="3" t="s">
        <v>337</v>
      </c>
      <c r="S141" s="80"/>
      <c r="T141" s="5" t="s">
        <v>885</v>
      </c>
      <c r="U141" s="5" t="s">
        <v>728</v>
      </c>
    </row>
    <row r="142" spans="14:21" ht="16">
      <c r="N142" s="80"/>
      <c r="O142" s="83" t="s">
        <v>1419</v>
      </c>
      <c r="Q142" s="3" t="s">
        <v>338</v>
      </c>
      <c r="R142" s="3" t="s">
        <v>339</v>
      </c>
      <c r="S142" s="80"/>
      <c r="T142" s="5" t="s">
        <v>886</v>
      </c>
      <c r="U142" s="5" t="s">
        <v>729</v>
      </c>
    </row>
    <row r="143" spans="14:21" ht="16">
      <c r="N143" s="80"/>
      <c r="O143" s="83" t="s">
        <v>1420</v>
      </c>
      <c r="Q143" s="3" t="s">
        <v>340</v>
      </c>
      <c r="R143" s="3" t="s">
        <v>341</v>
      </c>
      <c r="S143" s="80"/>
      <c r="T143" s="5" t="s">
        <v>887</v>
      </c>
      <c r="U143" s="5" t="s">
        <v>730</v>
      </c>
    </row>
    <row r="144" spans="14:21" ht="16">
      <c r="N144" s="80"/>
      <c r="O144" s="83" t="s">
        <v>1421</v>
      </c>
      <c r="Q144" s="3" t="s">
        <v>342</v>
      </c>
      <c r="R144" s="3" t="s">
        <v>563</v>
      </c>
      <c r="S144" s="80"/>
      <c r="T144" s="5" t="s">
        <v>888</v>
      </c>
      <c r="U144" s="5" t="s">
        <v>731</v>
      </c>
    </row>
    <row r="145" spans="14:21" ht="16">
      <c r="N145" s="80"/>
      <c r="O145" s="83" t="s">
        <v>1422</v>
      </c>
      <c r="Q145" s="3" t="s">
        <v>343</v>
      </c>
      <c r="R145" s="3" t="s">
        <v>344</v>
      </c>
      <c r="S145" s="80"/>
      <c r="T145" s="5" t="s">
        <v>889</v>
      </c>
      <c r="U145" s="5" t="s">
        <v>732</v>
      </c>
    </row>
    <row r="146" spans="14:21" ht="16">
      <c r="N146" s="80"/>
      <c r="O146" s="83" t="s">
        <v>1423</v>
      </c>
      <c r="Q146" s="3" t="s">
        <v>345</v>
      </c>
      <c r="R146" s="3" t="s">
        <v>346</v>
      </c>
      <c r="S146" s="80"/>
      <c r="T146" s="5" t="s">
        <v>890</v>
      </c>
      <c r="U146" s="5" t="s">
        <v>733</v>
      </c>
    </row>
    <row r="147" spans="14:21" ht="16">
      <c r="N147" s="80"/>
      <c r="O147" s="83" t="s">
        <v>1424</v>
      </c>
      <c r="Q147" s="3" t="s">
        <v>347</v>
      </c>
      <c r="R147" s="3" t="s">
        <v>348</v>
      </c>
      <c r="S147" s="80"/>
      <c r="T147" s="5" t="s">
        <v>891</v>
      </c>
      <c r="U147" s="5" t="s">
        <v>734</v>
      </c>
    </row>
    <row r="148" spans="14:21" ht="16">
      <c r="N148" s="80"/>
      <c r="O148" s="83" t="s">
        <v>1425</v>
      </c>
      <c r="Q148" s="3" t="s">
        <v>349</v>
      </c>
      <c r="R148" s="3" t="s">
        <v>350</v>
      </c>
      <c r="S148" s="80"/>
      <c r="T148" s="5" t="s">
        <v>893</v>
      </c>
      <c r="U148" s="5" t="s">
        <v>736</v>
      </c>
    </row>
    <row r="149" spans="14:21" ht="16">
      <c r="N149" s="80"/>
      <c r="O149" s="83" t="s">
        <v>1426</v>
      </c>
      <c r="Q149" s="3" t="s">
        <v>351</v>
      </c>
      <c r="R149" s="3" t="s">
        <v>562</v>
      </c>
      <c r="S149" s="80"/>
      <c r="T149" s="5" t="s">
        <v>894</v>
      </c>
      <c r="U149" s="5" t="s">
        <v>737</v>
      </c>
    </row>
    <row r="150" spans="14:21" ht="16">
      <c r="N150" s="80"/>
      <c r="O150" s="83" t="s">
        <v>1427</v>
      </c>
      <c r="Q150" s="3" t="s">
        <v>352</v>
      </c>
      <c r="R150" s="3" t="s">
        <v>353</v>
      </c>
      <c r="S150" s="80"/>
      <c r="T150" s="5" t="s">
        <v>895</v>
      </c>
      <c r="U150" s="5" t="s">
        <v>738</v>
      </c>
    </row>
    <row r="151" spans="14:21" ht="32">
      <c r="N151" s="80"/>
      <c r="O151" s="83" t="s">
        <v>1428</v>
      </c>
      <c r="Q151" s="3" t="s">
        <v>354</v>
      </c>
      <c r="R151" s="3" t="s">
        <v>355</v>
      </c>
      <c r="S151" s="80"/>
      <c r="T151" s="5" t="s">
        <v>896</v>
      </c>
      <c r="U151" s="5" t="s">
        <v>739</v>
      </c>
    </row>
    <row r="152" spans="14:21" ht="16">
      <c r="N152" s="80"/>
      <c r="O152" s="83" t="s">
        <v>1429</v>
      </c>
      <c r="Q152" s="3" t="s">
        <v>356</v>
      </c>
      <c r="R152" s="3" t="s">
        <v>357</v>
      </c>
      <c r="S152" s="80"/>
      <c r="T152" s="5" t="s">
        <v>897</v>
      </c>
      <c r="U152" s="5" t="s">
        <v>740</v>
      </c>
    </row>
    <row r="153" spans="14:21" ht="16">
      <c r="N153" s="80"/>
      <c r="O153" s="83" t="s">
        <v>1430</v>
      </c>
      <c r="Q153" s="3" t="s">
        <v>358</v>
      </c>
      <c r="R153" s="3" t="s">
        <v>359</v>
      </c>
      <c r="S153" s="80"/>
      <c r="T153" s="5" t="s">
        <v>898</v>
      </c>
      <c r="U153" s="5" t="s">
        <v>741</v>
      </c>
    </row>
    <row r="154" spans="14:21" ht="16">
      <c r="N154" s="80"/>
      <c r="O154" s="83" t="s">
        <v>1431</v>
      </c>
      <c r="Q154" s="3" t="s">
        <v>360</v>
      </c>
      <c r="R154" s="3" t="s">
        <v>361</v>
      </c>
      <c r="S154" s="80"/>
      <c r="T154" s="5" t="s">
        <v>899</v>
      </c>
      <c r="U154" s="5" t="s">
        <v>742</v>
      </c>
    </row>
    <row r="155" spans="14:21" ht="16">
      <c r="N155" s="80"/>
      <c r="O155" s="83" t="s">
        <v>1432</v>
      </c>
      <c r="Q155" s="3" t="s">
        <v>362</v>
      </c>
      <c r="R155" s="3" t="s">
        <v>363</v>
      </c>
      <c r="S155" s="80"/>
      <c r="T155" s="5" t="s">
        <v>900</v>
      </c>
      <c r="U155" s="5" t="s">
        <v>743</v>
      </c>
    </row>
    <row r="156" spans="14:21" ht="16">
      <c r="N156" s="80"/>
      <c r="O156" s="83" t="s">
        <v>1433</v>
      </c>
      <c r="Q156" s="3" t="s">
        <v>364</v>
      </c>
      <c r="R156" s="3" t="s">
        <v>365</v>
      </c>
      <c r="S156" s="80"/>
      <c r="T156" s="5" t="s">
        <v>901</v>
      </c>
      <c r="U156" s="5" t="s">
        <v>744</v>
      </c>
    </row>
    <row r="157" spans="14:21" ht="16">
      <c r="N157" s="80"/>
      <c r="O157" s="83" t="s">
        <v>1434</v>
      </c>
      <c r="Q157" s="3" t="s">
        <v>366</v>
      </c>
      <c r="R157" s="3" t="s">
        <v>367</v>
      </c>
      <c r="S157" s="80"/>
      <c r="T157" s="5" t="s">
        <v>902</v>
      </c>
      <c r="U157" s="5" t="s">
        <v>745</v>
      </c>
    </row>
    <row r="158" spans="14:21" ht="16">
      <c r="N158" s="80"/>
      <c r="O158" s="83" t="s">
        <v>1435</v>
      </c>
      <c r="Q158" s="3" t="s">
        <v>368</v>
      </c>
      <c r="R158" s="3" t="s">
        <v>369</v>
      </c>
      <c r="S158" s="80"/>
      <c r="T158" s="5" t="s">
        <v>903</v>
      </c>
      <c r="U158" s="5" t="s">
        <v>746</v>
      </c>
    </row>
    <row r="159" spans="14:21" ht="16">
      <c r="N159" s="80"/>
      <c r="O159" s="83" t="s">
        <v>1436</v>
      </c>
      <c r="Q159" s="3" t="s">
        <v>370</v>
      </c>
      <c r="R159" s="3" t="s">
        <v>371</v>
      </c>
      <c r="S159" s="80"/>
      <c r="T159" s="5" t="s">
        <v>904</v>
      </c>
      <c r="U159" s="5" t="s">
        <v>747</v>
      </c>
    </row>
    <row r="160" spans="14:21" ht="16">
      <c r="N160" s="80"/>
      <c r="O160" s="83" t="s">
        <v>1437</v>
      </c>
      <c r="Q160" s="3" t="s">
        <v>372</v>
      </c>
      <c r="R160" s="3" t="s">
        <v>373</v>
      </c>
      <c r="S160" s="80"/>
      <c r="T160" s="5" t="s">
        <v>905</v>
      </c>
      <c r="U160" s="5" t="s">
        <v>748</v>
      </c>
    </row>
    <row r="161" spans="14:21" ht="16">
      <c r="N161" s="80"/>
      <c r="O161" s="83" t="s">
        <v>1438</v>
      </c>
      <c r="Q161" s="3" t="s">
        <v>374</v>
      </c>
      <c r="R161" s="3" t="s">
        <v>375</v>
      </c>
      <c r="S161" s="80"/>
      <c r="T161" s="5" t="s">
        <v>906</v>
      </c>
      <c r="U161" s="5" t="s">
        <v>749</v>
      </c>
    </row>
    <row r="162" spans="14:21" ht="16">
      <c r="N162" s="80"/>
      <c r="O162" s="83" t="s">
        <v>1439</v>
      </c>
      <c r="Q162" s="3" t="s">
        <v>378</v>
      </c>
      <c r="R162" s="3" t="s">
        <v>379</v>
      </c>
      <c r="S162" s="80"/>
      <c r="T162" s="5" t="s">
        <v>907</v>
      </c>
      <c r="U162" s="5" t="s">
        <v>908</v>
      </c>
    </row>
    <row r="163" spans="14:21" ht="16">
      <c r="N163" s="80"/>
      <c r="O163" s="83" t="s">
        <v>1440</v>
      </c>
      <c r="Q163" s="3" t="s">
        <v>380</v>
      </c>
      <c r="R163" s="3" t="s">
        <v>381</v>
      </c>
      <c r="S163" s="80"/>
    </row>
    <row r="164" spans="14:21" ht="16">
      <c r="N164" s="80"/>
      <c r="O164" s="83" t="s">
        <v>1441</v>
      </c>
      <c r="Q164" s="3" t="s">
        <v>382</v>
      </c>
      <c r="R164" s="3" t="s">
        <v>383</v>
      </c>
      <c r="S164" s="80"/>
    </row>
    <row r="165" spans="14:21" ht="16">
      <c r="N165" s="80"/>
      <c r="O165" s="83" t="s">
        <v>1442</v>
      </c>
      <c r="Q165" s="3" t="s">
        <v>384</v>
      </c>
      <c r="R165" s="3" t="s">
        <v>385</v>
      </c>
      <c r="S165" s="80"/>
    </row>
    <row r="166" spans="14:21" ht="16">
      <c r="N166" s="80"/>
      <c r="O166" s="83" t="s">
        <v>1443</v>
      </c>
      <c r="Q166" s="3" t="s">
        <v>386</v>
      </c>
      <c r="R166" s="3" t="s">
        <v>387</v>
      </c>
      <c r="S166" s="80"/>
    </row>
    <row r="167" spans="14:21" ht="16">
      <c r="N167" s="80"/>
      <c r="O167" s="83" t="s">
        <v>1444</v>
      </c>
      <c r="Q167" s="3" t="s">
        <v>388</v>
      </c>
      <c r="R167" s="3" t="s">
        <v>389</v>
      </c>
      <c r="S167" s="80"/>
    </row>
    <row r="168" spans="14:21" ht="16">
      <c r="N168" s="80"/>
      <c r="O168" s="83" t="s">
        <v>1445</v>
      </c>
      <c r="Q168" s="3" t="s">
        <v>390</v>
      </c>
      <c r="R168" s="3" t="s">
        <v>391</v>
      </c>
      <c r="S168" s="80"/>
    </row>
    <row r="169" spans="14:21" ht="16">
      <c r="N169" s="80"/>
      <c r="O169" s="83" t="s">
        <v>1446</v>
      </c>
      <c r="Q169" s="3" t="s">
        <v>392</v>
      </c>
      <c r="R169" s="3" t="s">
        <v>393</v>
      </c>
      <c r="S169" s="80"/>
    </row>
    <row r="170" spans="14:21" ht="16">
      <c r="N170" s="80"/>
      <c r="O170" s="83" t="s">
        <v>1447</v>
      </c>
      <c r="Q170" s="3" t="s">
        <v>394</v>
      </c>
      <c r="R170" s="3" t="s">
        <v>395</v>
      </c>
      <c r="S170" s="80"/>
    </row>
    <row r="171" spans="14:21" ht="16">
      <c r="N171" s="80"/>
      <c r="O171" s="83" t="s">
        <v>1448</v>
      </c>
      <c r="Q171" s="3" t="s">
        <v>396</v>
      </c>
      <c r="R171" s="3" t="s">
        <v>397</v>
      </c>
      <c r="S171" s="80"/>
    </row>
    <row r="172" spans="14:21" ht="16">
      <c r="N172" s="80"/>
      <c r="O172" s="83" t="s">
        <v>1449</v>
      </c>
      <c r="Q172" s="3" t="s">
        <v>398</v>
      </c>
      <c r="R172" s="3" t="s">
        <v>399</v>
      </c>
      <c r="S172" s="80"/>
    </row>
    <row r="173" spans="14:21" ht="16">
      <c r="N173" s="80"/>
      <c r="O173" s="83" t="s">
        <v>1450</v>
      </c>
      <c r="Q173" s="3" t="s">
        <v>400</v>
      </c>
      <c r="R173" s="3" t="s">
        <v>401</v>
      </c>
      <c r="S173" s="80"/>
    </row>
    <row r="174" spans="14:21" ht="16">
      <c r="N174" s="80"/>
      <c r="O174" s="83" t="s">
        <v>1451</v>
      </c>
      <c r="Q174" s="3" t="s">
        <v>402</v>
      </c>
      <c r="R174" s="3" t="s">
        <v>403</v>
      </c>
      <c r="S174" s="80"/>
    </row>
    <row r="175" spans="14:21" ht="16">
      <c r="N175" s="80"/>
      <c r="O175" s="83" t="s">
        <v>1452</v>
      </c>
      <c r="Q175" s="3" t="s">
        <v>404</v>
      </c>
      <c r="R175" s="3" t="s">
        <v>405</v>
      </c>
      <c r="S175" s="80"/>
    </row>
    <row r="176" spans="14:21" ht="16">
      <c r="N176" s="80"/>
      <c r="O176" s="83" t="s">
        <v>1453</v>
      </c>
      <c r="Q176" s="3" t="s">
        <v>406</v>
      </c>
      <c r="R176" s="3" t="s">
        <v>407</v>
      </c>
      <c r="S176" s="80"/>
    </row>
    <row r="177" spans="14:19" ht="16">
      <c r="N177" s="80"/>
      <c r="O177" s="83" t="s">
        <v>1454</v>
      </c>
      <c r="Q177" s="3" t="s">
        <v>408</v>
      </c>
      <c r="R177" s="3" t="s">
        <v>409</v>
      </c>
      <c r="S177" s="80"/>
    </row>
    <row r="178" spans="14:19" ht="16">
      <c r="N178" s="80"/>
      <c r="O178" s="83" t="s">
        <v>1455</v>
      </c>
      <c r="Q178" s="3" t="s">
        <v>410</v>
      </c>
      <c r="R178" s="3" t="s">
        <v>411</v>
      </c>
      <c r="S178" s="80"/>
    </row>
    <row r="179" spans="14:19" ht="16">
      <c r="N179" s="80"/>
      <c r="O179" s="83" t="s">
        <v>1456</v>
      </c>
      <c r="Q179" s="3" t="s">
        <v>412</v>
      </c>
      <c r="R179" s="3" t="s">
        <v>413</v>
      </c>
      <c r="S179" s="80"/>
    </row>
    <row r="180" spans="14:19" ht="16">
      <c r="N180" s="80"/>
      <c r="O180" s="83" t="s">
        <v>1457</v>
      </c>
      <c r="Q180" s="3" t="s">
        <v>414</v>
      </c>
      <c r="R180" s="3" t="s">
        <v>415</v>
      </c>
      <c r="S180" s="80"/>
    </row>
    <row r="181" spans="14:19" ht="16">
      <c r="N181" s="80"/>
      <c r="O181" s="83" t="s">
        <v>1458</v>
      </c>
      <c r="Q181" s="3" t="s">
        <v>416</v>
      </c>
      <c r="R181" s="3" t="s">
        <v>417</v>
      </c>
      <c r="S181" s="80"/>
    </row>
    <row r="182" spans="14:19" ht="16">
      <c r="N182" s="80"/>
      <c r="O182" s="83" t="s">
        <v>1459</v>
      </c>
      <c r="Q182" s="3" t="s">
        <v>418</v>
      </c>
      <c r="R182" s="3" t="s">
        <v>419</v>
      </c>
      <c r="S182" s="80"/>
    </row>
    <row r="183" spans="14:19" ht="16">
      <c r="N183" s="80"/>
      <c r="O183" s="83" t="s">
        <v>1460</v>
      </c>
      <c r="Q183" s="3" t="s">
        <v>420</v>
      </c>
      <c r="R183" s="3" t="s">
        <v>421</v>
      </c>
      <c r="S183" s="80"/>
    </row>
    <row r="184" spans="14:19" ht="16">
      <c r="N184" s="80"/>
      <c r="O184" s="83" t="s">
        <v>1461</v>
      </c>
      <c r="Q184" s="3" t="s">
        <v>422</v>
      </c>
      <c r="R184" s="3" t="s">
        <v>423</v>
      </c>
      <c r="S184" s="80"/>
    </row>
    <row r="185" spans="14:19" ht="16">
      <c r="N185" s="80"/>
      <c r="O185" s="83" t="s">
        <v>1462</v>
      </c>
      <c r="Q185" s="3" t="s">
        <v>424</v>
      </c>
      <c r="R185" s="3" t="s">
        <v>425</v>
      </c>
      <c r="S185" s="80"/>
    </row>
    <row r="186" spans="14:19" ht="16">
      <c r="N186" s="80"/>
      <c r="O186" s="83" t="s">
        <v>1463</v>
      </c>
      <c r="Q186" s="3" t="s">
        <v>426</v>
      </c>
      <c r="R186" s="3" t="s">
        <v>427</v>
      </c>
      <c r="S186" s="80"/>
    </row>
    <row r="187" spans="14:19" ht="16">
      <c r="N187" s="80"/>
      <c r="O187" s="83" t="s">
        <v>1464</v>
      </c>
      <c r="Q187" s="3" t="s">
        <v>428</v>
      </c>
      <c r="R187" s="3" t="s">
        <v>560</v>
      </c>
      <c r="S187" s="80"/>
    </row>
    <row r="188" spans="14:19" ht="16">
      <c r="N188" s="80"/>
      <c r="O188" s="83" t="s">
        <v>1465</v>
      </c>
      <c r="Q188" s="3" t="s">
        <v>429</v>
      </c>
      <c r="R188" s="3" t="s">
        <v>430</v>
      </c>
      <c r="S188" s="80"/>
    </row>
    <row r="189" spans="14:19" ht="16">
      <c r="N189" s="80"/>
      <c r="O189" s="83" t="s">
        <v>1466</v>
      </c>
      <c r="Q189" s="3" t="s">
        <v>431</v>
      </c>
      <c r="R189" s="3" t="s">
        <v>432</v>
      </c>
      <c r="S189" s="80"/>
    </row>
    <row r="190" spans="14:19" ht="16">
      <c r="N190" s="80"/>
      <c r="O190" s="83" t="s">
        <v>1467</v>
      </c>
      <c r="Q190" s="3" t="s">
        <v>433</v>
      </c>
      <c r="R190" s="3" t="s">
        <v>434</v>
      </c>
      <c r="S190" s="80"/>
    </row>
    <row r="191" spans="14:19" ht="16">
      <c r="N191" s="80"/>
      <c r="O191" s="83" t="s">
        <v>1468</v>
      </c>
      <c r="Q191" s="3" t="s">
        <v>435</v>
      </c>
      <c r="R191" s="3" t="s">
        <v>436</v>
      </c>
      <c r="S191" s="80"/>
    </row>
    <row r="192" spans="14:19" ht="16">
      <c r="N192" s="80"/>
      <c r="O192" s="83" t="s">
        <v>1469</v>
      </c>
      <c r="Q192" s="3" t="s">
        <v>437</v>
      </c>
      <c r="R192" s="3" t="s">
        <v>438</v>
      </c>
      <c r="S192" s="80"/>
    </row>
    <row r="193" spans="14:19" ht="16">
      <c r="N193" s="80"/>
      <c r="O193" s="83" t="s">
        <v>1470</v>
      </c>
      <c r="Q193" s="3" t="s">
        <v>439</v>
      </c>
      <c r="R193" s="3" t="s">
        <v>440</v>
      </c>
      <c r="S193" s="80"/>
    </row>
    <row r="194" spans="14:19" ht="16">
      <c r="N194" s="80"/>
      <c r="O194" s="83" t="s">
        <v>1471</v>
      </c>
      <c r="Q194" s="3" t="s">
        <v>441</v>
      </c>
      <c r="R194" s="3" t="s">
        <v>442</v>
      </c>
      <c r="S194" s="80"/>
    </row>
    <row r="195" spans="14:19" ht="16">
      <c r="N195" s="80"/>
      <c r="O195" s="83" t="s">
        <v>1472</v>
      </c>
      <c r="Q195" s="3" t="s">
        <v>443</v>
      </c>
      <c r="R195" s="3" t="s">
        <v>561</v>
      </c>
      <c r="S195" s="80"/>
    </row>
    <row r="196" spans="14:19" ht="16">
      <c r="N196" s="80"/>
      <c r="O196" s="83" t="s">
        <v>1473</v>
      </c>
      <c r="Q196" s="3" t="s">
        <v>444</v>
      </c>
      <c r="R196" s="3" t="s">
        <v>445</v>
      </c>
      <c r="S196" s="80"/>
    </row>
    <row r="197" spans="14:19" ht="32">
      <c r="N197" s="80"/>
      <c r="O197" s="83" t="s">
        <v>1474</v>
      </c>
      <c r="Q197" s="3" t="s">
        <v>446</v>
      </c>
      <c r="R197" s="3" t="s">
        <v>447</v>
      </c>
      <c r="S197" s="80"/>
    </row>
    <row r="198" spans="14:19" ht="16">
      <c r="N198" s="80"/>
      <c r="O198" s="83" t="s">
        <v>1475</v>
      </c>
      <c r="Q198" s="3" t="s">
        <v>448</v>
      </c>
      <c r="R198" s="3" t="s">
        <v>449</v>
      </c>
      <c r="S198" s="80"/>
    </row>
    <row r="199" spans="14:19" ht="16">
      <c r="N199" s="80"/>
      <c r="O199" s="83" t="s">
        <v>1476</v>
      </c>
      <c r="Q199" s="3" t="s">
        <v>450</v>
      </c>
      <c r="R199" s="3" t="s">
        <v>451</v>
      </c>
      <c r="S199" s="80"/>
    </row>
    <row r="200" spans="14:19" ht="16">
      <c r="N200" s="80"/>
      <c r="O200" s="83" t="s">
        <v>1477</v>
      </c>
      <c r="Q200" s="3" t="s">
        <v>452</v>
      </c>
      <c r="R200" s="3" t="s">
        <v>453</v>
      </c>
      <c r="S200" s="80"/>
    </row>
    <row r="201" spans="14:19" ht="32">
      <c r="N201" s="80"/>
      <c r="O201" s="83" t="s">
        <v>1478</v>
      </c>
      <c r="Q201" s="3" t="s">
        <v>454</v>
      </c>
      <c r="R201" s="3" t="s">
        <v>455</v>
      </c>
      <c r="S201" s="80"/>
    </row>
    <row r="202" spans="14:19" ht="16">
      <c r="N202" s="80"/>
      <c r="O202" s="83" t="s">
        <v>1479</v>
      </c>
      <c r="Q202" s="3" t="s">
        <v>456</v>
      </c>
      <c r="R202" s="3" t="s">
        <v>457</v>
      </c>
      <c r="S202" s="80"/>
    </row>
    <row r="203" spans="14:19" ht="16">
      <c r="N203" s="80"/>
      <c r="O203" s="83" t="s">
        <v>1480</v>
      </c>
      <c r="Q203" s="3" t="s">
        <v>458</v>
      </c>
      <c r="R203" s="3" t="s">
        <v>459</v>
      </c>
      <c r="S203" s="80"/>
    </row>
    <row r="204" spans="14:19" ht="16">
      <c r="N204" s="80"/>
      <c r="O204" s="83" t="s">
        <v>1481</v>
      </c>
      <c r="Q204" s="3" t="s">
        <v>460</v>
      </c>
      <c r="R204" s="3" t="s">
        <v>461</v>
      </c>
      <c r="S204" s="80"/>
    </row>
    <row r="205" spans="14:19" ht="32">
      <c r="N205" s="80"/>
      <c r="O205" s="83" t="s">
        <v>1482</v>
      </c>
      <c r="Q205" s="3" t="s">
        <v>462</v>
      </c>
      <c r="R205" s="3" t="s">
        <v>463</v>
      </c>
      <c r="S205" s="80"/>
    </row>
    <row r="206" spans="14:19" ht="16">
      <c r="N206" s="80"/>
      <c r="O206" s="83" t="s">
        <v>1483</v>
      </c>
      <c r="Q206" s="3" t="s">
        <v>464</v>
      </c>
      <c r="R206" s="3" t="s">
        <v>465</v>
      </c>
      <c r="S206" s="80"/>
    </row>
    <row r="207" spans="14:19" ht="16">
      <c r="N207" s="80"/>
      <c r="O207" s="83" t="s">
        <v>1484</v>
      </c>
      <c r="Q207" s="3" t="s">
        <v>466</v>
      </c>
      <c r="R207" s="3" t="s">
        <v>467</v>
      </c>
      <c r="S207" s="80"/>
    </row>
    <row r="208" spans="14:19" ht="16">
      <c r="N208" s="80"/>
      <c r="O208" s="83" t="s">
        <v>1485</v>
      </c>
      <c r="Q208" s="3" t="s">
        <v>468</v>
      </c>
      <c r="R208" s="3" t="s">
        <v>469</v>
      </c>
      <c r="S208" s="80"/>
    </row>
    <row r="209" spans="14:19" ht="16">
      <c r="N209" s="80"/>
      <c r="O209" s="83" t="s">
        <v>1486</v>
      </c>
      <c r="Q209" s="3" t="s">
        <v>470</v>
      </c>
      <c r="R209" s="3" t="s">
        <v>471</v>
      </c>
      <c r="S209" s="80"/>
    </row>
    <row r="210" spans="14:19" ht="16">
      <c r="N210" s="80"/>
      <c r="O210" s="83" t="s">
        <v>1487</v>
      </c>
      <c r="Q210" s="3" t="s">
        <v>472</v>
      </c>
      <c r="R210" s="3" t="s">
        <v>473</v>
      </c>
      <c r="S210" s="80"/>
    </row>
    <row r="211" spans="14:19" ht="16">
      <c r="N211" s="80"/>
      <c r="O211" s="83" t="s">
        <v>1488</v>
      </c>
      <c r="Q211" s="3" t="s">
        <v>474</v>
      </c>
      <c r="R211" s="3" t="s">
        <v>475</v>
      </c>
      <c r="S211" s="80"/>
    </row>
    <row r="212" spans="14:19" ht="16">
      <c r="N212" s="80"/>
      <c r="O212" s="83" t="s">
        <v>1489</v>
      </c>
      <c r="Q212" s="3" t="s">
        <v>476</v>
      </c>
      <c r="R212" s="3" t="s">
        <v>477</v>
      </c>
      <c r="S212" s="80"/>
    </row>
    <row r="213" spans="14:19" ht="16">
      <c r="N213" s="80"/>
      <c r="O213" s="83" t="s">
        <v>1490</v>
      </c>
      <c r="Q213" s="3" t="s">
        <v>478</v>
      </c>
      <c r="R213" s="3" t="s">
        <v>479</v>
      </c>
      <c r="S213" s="80"/>
    </row>
    <row r="214" spans="14:19" ht="16">
      <c r="N214" s="80"/>
      <c r="O214" s="83" t="s">
        <v>1491</v>
      </c>
      <c r="Q214" s="3" t="s">
        <v>480</v>
      </c>
      <c r="R214" s="3" t="s">
        <v>481</v>
      </c>
      <c r="S214" s="80"/>
    </row>
    <row r="215" spans="14:19" ht="16">
      <c r="N215" s="80"/>
      <c r="O215" s="83" t="s">
        <v>1492</v>
      </c>
      <c r="Q215" s="3" t="s">
        <v>482</v>
      </c>
      <c r="R215" s="3" t="s">
        <v>483</v>
      </c>
      <c r="S215" s="80"/>
    </row>
    <row r="216" spans="14:19" ht="16">
      <c r="N216" s="80"/>
      <c r="O216" s="83" t="s">
        <v>1493</v>
      </c>
      <c r="Q216" s="3" t="s">
        <v>484</v>
      </c>
      <c r="R216" s="3" t="s">
        <v>485</v>
      </c>
      <c r="S216" s="80"/>
    </row>
    <row r="217" spans="14:19" ht="16">
      <c r="N217" s="80"/>
      <c r="O217" s="83" t="s">
        <v>1494</v>
      </c>
      <c r="Q217" s="3" t="s">
        <v>486</v>
      </c>
      <c r="R217" s="3" t="s">
        <v>487</v>
      </c>
      <c r="S217" s="80"/>
    </row>
    <row r="218" spans="14:19" ht="16">
      <c r="N218" s="80"/>
      <c r="O218" s="83" t="s">
        <v>1495</v>
      </c>
      <c r="Q218" s="3" t="s">
        <v>488</v>
      </c>
      <c r="R218" s="3" t="s">
        <v>489</v>
      </c>
      <c r="S218" s="80"/>
    </row>
    <row r="219" spans="14:19" ht="16">
      <c r="N219" s="80"/>
      <c r="O219" s="83" t="s">
        <v>1496</v>
      </c>
      <c r="Q219" s="3" t="s">
        <v>490</v>
      </c>
      <c r="R219" s="3" t="s">
        <v>491</v>
      </c>
      <c r="S219" s="80"/>
    </row>
    <row r="220" spans="14:19" ht="16">
      <c r="N220" s="80"/>
      <c r="O220" s="83" t="s">
        <v>1497</v>
      </c>
      <c r="Q220" s="3" t="s">
        <v>492</v>
      </c>
      <c r="R220" s="3" t="s">
        <v>493</v>
      </c>
      <c r="S220" s="80"/>
    </row>
    <row r="221" spans="14:19" ht="16">
      <c r="N221" s="80"/>
      <c r="O221" s="83" t="s">
        <v>1498</v>
      </c>
      <c r="Q221" s="3" t="s">
        <v>494</v>
      </c>
      <c r="R221" s="3" t="s">
        <v>495</v>
      </c>
      <c r="S221" s="80"/>
    </row>
    <row r="222" spans="14:19" ht="16">
      <c r="N222" s="80"/>
      <c r="O222" s="83" t="s">
        <v>1499</v>
      </c>
      <c r="Q222" s="3" t="s">
        <v>496</v>
      </c>
      <c r="R222" s="3" t="s">
        <v>497</v>
      </c>
      <c r="S222" s="80"/>
    </row>
    <row r="223" spans="14:19" ht="16">
      <c r="N223" s="80"/>
      <c r="O223" s="83" t="s">
        <v>1500</v>
      </c>
      <c r="Q223" s="3" t="s">
        <v>498</v>
      </c>
      <c r="R223" s="3" t="s">
        <v>499</v>
      </c>
      <c r="S223" s="80"/>
    </row>
    <row r="224" spans="14:19" ht="16">
      <c r="N224" s="80"/>
      <c r="O224" s="83" t="s">
        <v>1501</v>
      </c>
      <c r="Q224" s="3" t="s">
        <v>500</v>
      </c>
      <c r="R224" s="3" t="s">
        <v>501</v>
      </c>
      <c r="S224" s="80"/>
    </row>
    <row r="225" spans="14:19" ht="16">
      <c r="N225" s="80"/>
      <c r="O225" s="83" t="s">
        <v>1502</v>
      </c>
      <c r="Q225" s="3" t="s">
        <v>502</v>
      </c>
      <c r="R225" s="3" t="s">
        <v>503</v>
      </c>
      <c r="S225" s="80"/>
    </row>
    <row r="226" spans="14:19" ht="16">
      <c r="N226" s="80"/>
      <c r="O226" s="83" t="s">
        <v>1503</v>
      </c>
      <c r="Q226" s="3" t="s">
        <v>504</v>
      </c>
      <c r="R226" s="3" t="s">
        <v>505</v>
      </c>
      <c r="S226" s="80"/>
    </row>
    <row r="227" spans="14:19" ht="16">
      <c r="N227" s="80"/>
      <c r="O227" s="83" t="s">
        <v>1504</v>
      </c>
      <c r="Q227" s="3" t="s">
        <v>506</v>
      </c>
      <c r="R227" s="3" t="s">
        <v>507</v>
      </c>
      <c r="S227" s="80"/>
    </row>
    <row r="228" spans="14:19" ht="16">
      <c r="N228" s="80"/>
      <c r="O228" s="83" t="s">
        <v>1505</v>
      </c>
      <c r="Q228" s="3" t="s">
        <v>508</v>
      </c>
      <c r="R228" s="3" t="s">
        <v>509</v>
      </c>
      <c r="S228" s="80"/>
    </row>
    <row r="229" spans="14:19" ht="16">
      <c r="N229" s="80"/>
      <c r="O229" s="83" t="s">
        <v>1506</v>
      </c>
      <c r="Q229" s="3" t="s">
        <v>510</v>
      </c>
      <c r="R229" s="3" t="s">
        <v>511</v>
      </c>
      <c r="S229" s="80"/>
    </row>
    <row r="230" spans="14:19" ht="16">
      <c r="N230" s="80"/>
      <c r="O230" s="83" t="s">
        <v>1507</v>
      </c>
      <c r="Q230" s="3" t="s">
        <v>512</v>
      </c>
      <c r="R230" s="3" t="s">
        <v>513</v>
      </c>
      <c r="S230" s="80"/>
    </row>
    <row r="231" spans="14:19" ht="16">
      <c r="N231" s="80"/>
      <c r="O231" s="83" t="s">
        <v>1508</v>
      </c>
      <c r="Q231" s="3" t="s">
        <v>514</v>
      </c>
      <c r="R231" s="3" t="s">
        <v>515</v>
      </c>
      <c r="S231" s="80"/>
    </row>
    <row r="232" spans="14:19" ht="16">
      <c r="N232" s="80"/>
      <c r="O232" s="83" t="s">
        <v>1509</v>
      </c>
      <c r="Q232" s="3" t="s">
        <v>516</v>
      </c>
      <c r="R232" s="3" t="s">
        <v>559</v>
      </c>
      <c r="S232" s="80"/>
    </row>
    <row r="233" spans="14:19" ht="16">
      <c r="N233" s="80"/>
      <c r="O233" s="83" t="s">
        <v>1510</v>
      </c>
      <c r="Q233" s="3" t="s">
        <v>517</v>
      </c>
      <c r="R233" s="3" t="s">
        <v>558</v>
      </c>
      <c r="S233" s="80"/>
    </row>
    <row r="234" spans="14:19" ht="16">
      <c r="N234" s="80"/>
      <c r="O234" s="83" t="s">
        <v>1511</v>
      </c>
      <c r="Q234" s="3" t="s">
        <v>518</v>
      </c>
      <c r="R234" s="3" t="s">
        <v>519</v>
      </c>
      <c r="S234" s="80"/>
    </row>
    <row r="235" spans="14:19" ht="16">
      <c r="N235" s="80"/>
      <c r="O235" s="83" t="s">
        <v>1512</v>
      </c>
      <c r="Q235" s="3" t="s">
        <v>520</v>
      </c>
      <c r="R235" s="3" t="s">
        <v>521</v>
      </c>
      <c r="S235" s="80"/>
    </row>
    <row r="236" spans="14:19" ht="16">
      <c r="N236" s="80"/>
      <c r="O236" s="83" t="s">
        <v>1513</v>
      </c>
      <c r="Q236" s="3" t="s">
        <v>522</v>
      </c>
      <c r="R236" s="3" t="s">
        <v>523</v>
      </c>
      <c r="S236" s="80"/>
    </row>
    <row r="237" spans="14:19" ht="16">
      <c r="N237" s="80"/>
      <c r="O237" s="83" t="s">
        <v>1514</v>
      </c>
      <c r="Q237" s="3" t="s">
        <v>526</v>
      </c>
      <c r="R237" s="3" t="s">
        <v>527</v>
      </c>
      <c r="S237" s="80"/>
    </row>
    <row r="238" spans="14:19" ht="16">
      <c r="N238" s="80"/>
      <c r="O238" s="83" t="s">
        <v>1515</v>
      </c>
      <c r="Q238" s="3" t="s">
        <v>528</v>
      </c>
      <c r="R238" s="3" t="s">
        <v>529</v>
      </c>
      <c r="S238" s="80"/>
    </row>
    <row r="239" spans="14:19" ht="16">
      <c r="N239" s="80"/>
      <c r="O239" s="83" t="s">
        <v>1516</v>
      </c>
      <c r="Q239" s="3" t="s">
        <v>530</v>
      </c>
      <c r="R239" s="3" t="s">
        <v>531</v>
      </c>
      <c r="S239" s="80"/>
    </row>
    <row r="240" spans="14:19" ht="16">
      <c r="N240" s="80"/>
      <c r="O240" s="83" t="s">
        <v>1517</v>
      </c>
      <c r="Q240" s="3" t="s">
        <v>532</v>
      </c>
      <c r="R240" s="3" t="s">
        <v>533</v>
      </c>
      <c r="S240" s="80"/>
    </row>
    <row r="241" spans="14:19" ht="16">
      <c r="N241" s="80"/>
      <c r="O241" s="83" t="s">
        <v>1518</v>
      </c>
      <c r="Q241" s="3" t="s">
        <v>534</v>
      </c>
      <c r="R241" s="3" t="s">
        <v>557</v>
      </c>
      <c r="S241" s="80"/>
    </row>
    <row r="242" spans="14:19" ht="16">
      <c r="N242" s="80"/>
      <c r="O242" s="83" t="s">
        <v>1519</v>
      </c>
      <c r="Q242" s="3" t="s">
        <v>535</v>
      </c>
      <c r="R242" s="3" t="s">
        <v>536</v>
      </c>
      <c r="S242" s="80"/>
    </row>
    <row r="243" spans="14:19" ht="16">
      <c r="N243" s="80"/>
      <c r="O243" s="83" t="s">
        <v>1520</v>
      </c>
      <c r="Q243" s="3" t="s">
        <v>537</v>
      </c>
      <c r="R243" s="3" t="s">
        <v>538</v>
      </c>
      <c r="S243" s="80"/>
    </row>
    <row r="244" spans="14:19" ht="16">
      <c r="N244" s="80"/>
      <c r="O244" s="83" t="s">
        <v>1521</v>
      </c>
      <c r="Q244" s="3" t="s">
        <v>539</v>
      </c>
      <c r="R244" s="3" t="s">
        <v>540</v>
      </c>
      <c r="S244" s="80"/>
    </row>
    <row r="245" spans="14:19" ht="16">
      <c r="N245" s="80"/>
      <c r="O245" s="83" t="s">
        <v>1522</v>
      </c>
      <c r="Q245" s="3" t="s">
        <v>541</v>
      </c>
      <c r="R245" s="3" t="s">
        <v>542</v>
      </c>
      <c r="S245" s="80"/>
    </row>
    <row r="246" spans="14:19" ht="16">
      <c r="N246" s="80"/>
      <c r="O246" s="83" t="s">
        <v>1523</v>
      </c>
      <c r="Q246" s="3" t="s">
        <v>543</v>
      </c>
      <c r="R246" s="3" t="s">
        <v>544</v>
      </c>
      <c r="S246" s="80"/>
    </row>
    <row r="247" spans="14:19" ht="16">
      <c r="N247" s="80"/>
      <c r="O247" s="83" t="s">
        <v>1524</v>
      </c>
      <c r="Q247" s="3" t="s">
        <v>545</v>
      </c>
      <c r="R247" s="3" t="s">
        <v>546</v>
      </c>
      <c r="S247" s="80"/>
    </row>
    <row r="248" spans="14:19" ht="16">
      <c r="N248" s="80"/>
      <c r="O248" s="83" t="s">
        <v>1525</v>
      </c>
      <c r="Q248" s="3" t="s">
        <v>547</v>
      </c>
      <c r="R248" s="3" t="s">
        <v>548</v>
      </c>
      <c r="S248" s="80"/>
    </row>
    <row r="249" spans="14:19" ht="16">
      <c r="N249" s="80"/>
      <c r="O249" s="83" t="s">
        <v>1526</v>
      </c>
      <c r="Q249" s="3" t="s">
        <v>549</v>
      </c>
      <c r="R249" s="3" t="s">
        <v>550</v>
      </c>
      <c r="S249" s="80"/>
    </row>
    <row r="250" spans="14:19" ht="16">
      <c r="N250" s="80"/>
      <c r="O250" s="83" t="s">
        <v>1527</v>
      </c>
      <c r="Q250" s="3" t="s">
        <v>551</v>
      </c>
      <c r="R250" s="3" t="s">
        <v>552</v>
      </c>
      <c r="S250" s="80"/>
    </row>
    <row r="251" spans="14:19" ht="16">
      <c r="N251" s="80"/>
      <c r="O251" s="83" t="s">
        <v>1528</v>
      </c>
      <c r="Q251" s="3" t="s">
        <v>553</v>
      </c>
      <c r="R251" s="3" t="s">
        <v>554</v>
      </c>
      <c r="S251" s="80"/>
    </row>
    <row r="252" spans="14:19" ht="16">
      <c r="N252" s="80"/>
      <c r="O252" s="83" t="s">
        <v>1529</v>
      </c>
      <c r="Q252" s="3" t="s">
        <v>555</v>
      </c>
      <c r="R252" s="3" t="s">
        <v>556</v>
      </c>
      <c r="S252" s="80"/>
    </row>
    <row r="253" spans="14:19" ht="16">
      <c r="N253" s="80"/>
      <c r="O253" s="83" t="s">
        <v>1530</v>
      </c>
    </row>
    <row r="254" spans="14:19" ht="16">
      <c r="N254" s="80"/>
      <c r="O254" s="83" t="s">
        <v>1531</v>
      </c>
    </row>
    <row r="255" spans="14:19" ht="16">
      <c r="N255" s="80"/>
      <c r="O255" s="83" t="s">
        <v>1532</v>
      </c>
    </row>
    <row r="256" spans="14:19" ht="16">
      <c r="N256" s="80"/>
      <c r="O256" s="83" t="s">
        <v>1533</v>
      </c>
    </row>
    <row r="257" spans="14:15" ht="16">
      <c r="N257" s="80"/>
      <c r="O257" s="83" t="s">
        <v>1534</v>
      </c>
    </row>
    <row r="258" spans="14:15" ht="16">
      <c r="N258" s="80"/>
      <c r="O258" s="83" t="s">
        <v>1535</v>
      </c>
    </row>
    <row r="259" spans="14:15" ht="16">
      <c r="N259" s="80"/>
      <c r="O259" s="83" t="s">
        <v>1536</v>
      </c>
    </row>
    <row r="260" spans="14:15" ht="16">
      <c r="N260" s="80"/>
      <c r="O260" s="83" t="s">
        <v>1537</v>
      </c>
    </row>
    <row r="261" spans="14:15" ht="16">
      <c r="N261" s="80"/>
      <c r="O261" s="83" t="s">
        <v>1538</v>
      </c>
    </row>
    <row r="262" spans="14:15" ht="16">
      <c r="N262" s="80"/>
      <c r="O262" s="83" t="s">
        <v>1539</v>
      </c>
    </row>
    <row r="263" spans="14:15" ht="16">
      <c r="N263" s="80"/>
      <c r="O263" s="83" t="s">
        <v>1540</v>
      </c>
    </row>
    <row r="264" spans="14:15" ht="16">
      <c r="N264" s="80"/>
      <c r="O264" s="83" t="s">
        <v>1541</v>
      </c>
    </row>
    <row r="265" spans="14:15" ht="16">
      <c r="N265" s="80"/>
      <c r="O265" s="83" t="s">
        <v>1542</v>
      </c>
    </row>
    <row r="266" spans="14:15" ht="16">
      <c r="N266" s="80"/>
      <c r="O266" s="83" t="s">
        <v>1543</v>
      </c>
    </row>
    <row r="267" spans="14:15" ht="16">
      <c r="N267" s="80"/>
      <c r="O267" s="83" t="s">
        <v>1544</v>
      </c>
    </row>
    <row r="268" spans="14:15" ht="16">
      <c r="N268" s="80"/>
      <c r="O268" s="83" t="s">
        <v>1545</v>
      </c>
    </row>
    <row r="269" spans="14:15" ht="16">
      <c r="N269" s="80"/>
      <c r="O269" s="83" t="s">
        <v>1546</v>
      </c>
    </row>
    <row r="270" spans="14:15" ht="16">
      <c r="N270" s="80"/>
      <c r="O270" s="83" t="s">
        <v>1547</v>
      </c>
    </row>
    <row r="271" spans="14:15" ht="16">
      <c r="N271" s="80"/>
      <c r="O271" s="83" t="s">
        <v>1548</v>
      </c>
    </row>
    <row r="272" spans="14:15" ht="16">
      <c r="N272" s="80"/>
      <c r="O272" s="83" t="s">
        <v>1549</v>
      </c>
    </row>
    <row r="273" spans="14:15" ht="16">
      <c r="N273" s="80"/>
      <c r="O273" s="83" t="s">
        <v>1550</v>
      </c>
    </row>
    <row r="274" spans="14:15" ht="16">
      <c r="N274" s="80"/>
      <c r="O274" s="83" t="s">
        <v>1551</v>
      </c>
    </row>
    <row r="275" spans="14:15" ht="16">
      <c r="N275" s="80"/>
      <c r="O275" s="83" t="s">
        <v>1552</v>
      </c>
    </row>
    <row r="276" spans="14:15" ht="16">
      <c r="N276" s="80"/>
      <c r="O276" s="83" t="s">
        <v>1553</v>
      </c>
    </row>
    <row r="277" spans="14:15" ht="16">
      <c r="N277" s="80"/>
      <c r="O277" s="83" t="s">
        <v>1554</v>
      </c>
    </row>
    <row r="278" spans="14:15" ht="16">
      <c r="N278" s="80"/>
      <c r="O278" s="83" t="s">
        <v>1555</v>
      </c>
    </row>
    <row r="279" spans="14:15" ht="16">
      <c r="N279" s="80"/>
      <c r="O279" s="83" t="s">
        <v>1556</v>
      </c>
    </row>
    <row r="280" spans="14:15" ht="16">
      <c r="N280" s="80"/>
      <c r="O280" s="83" t="s">
        <v>1557</v>
      </c>
    </row>
    <row r="281" spans="14:15" ht="16">
      <c r="N281" s="80"/>
      <c r="O281" s="83" t="s">
        <v>1558</v>
      </c>
    </row>
    <row r="282" spans="14:15" ht="16">
      <c r="N282" s="80"/>
      <c r="O282" s="83" t="s">
        <v>1559</v>
      </c>
    </row>
    <row r="283" spans="14:15" ht="16">
      <c r="N283" s="80"/>
      <c r="O283" s="83" t="s">
        <v>1560</v>
      </c>
    </row>
    <row r="284" spans="14:15" ht="16">
      <c r="N284" s="80"/>
      <c r="O284" s="83" t="s">
        <v>1561</v>
      </c>
    </row>
    <row r="285" spans="14:15" ht="16">
      <c r="N285" s="80"/>
      <c r="O285" s="83" t="s">
        <v>1562</v>
      </c>
    </row>
    <row r="286" spans="14:15" ht="16">
      <c r="N286" s="80"/>
      <c r="O286" s="83" t="s">
        <v>1563</v>
      </c>
    </row>
    <row r="287" spans="14:15" ht="16">
      <c r="N287" s="80"/>
      <c r="O287" s="83" t="s">
        <v>1564</v>
      </c>
    </row>
    <row r="288" spans="14:15" ht="16">
      <c r="N288" s="80"/>
      <c r="O288" s="83" t="s">
        <v>1565</v>
      </c>
    </row>
    <row r="289" spans="14:15" ht="16">
      <c r="N289" s="80"/>
      <c r="O289" s="83" t="s">
        <v>1566</v>
      </c>
    </row>
    <row r="290" spans="14:15" ht="16">
      <c r="N290" s="80"/>
      <c r="O290" s="83" t="s">
        <v>1567</v>
      </c>
    </row>
    <row r="291" spans="14:15" ht="16">
      <c r="N291" s="80"/>
      <c r="O291" s="83" t="s">
        <v>1568</v>
      </c>
    </row>
    <row r="292" spans="14:15" ht="16">
      <c r="N292" s="80"/>
      <c r="O292" s="83" t="s">
        <v>1569</v>
      </c>
    </row>
    <row r="293" spans="14:15" ht="16">
      <c r="N293" s="80"/>
      <c r="O293" s="83" t="s">
        <v>1570</v>
      </c>
    </row>
    <row r="294" spans="14:15" ht="16">
      <c r="N294" s="80"/>
      <c r="O294" s="83" t="s">
        <v>1571</v>
      </c>
    </row>
    <row r="295" spans="14:15" ht="32">
      <c r="N295" s="80"/>
      <c r="O295" s="83" t="s">
        <v>1572</v>
      </c>
    </row>
    <row r="296" spans="14:15" ht="16">
      <c r="N296" s="80"/>
      <c r="O296" s="83" t="s">
        <v>1573</v>
      </c>
    </row>
    <row r="297" spans="14:15" ht="16">
      <c r="N297" s="80"/>
      <c r="O297" s="83" t="s">
        <v>1574</v>
      </c>
    </row>
    <row r="298" spans="14:15" ht="16">
      <c r="N298" s="80"/>
      <c r="O298" s="83" t="s">
        <v>1575</v>
      </c>
    </row>
    <row r="299" spans="14:15" ht="16">
      <c r="N299" s="80"/>
      <c r="O299" s="83" t="s">
        <v>1576</v>
      </c>
    </row>
    <row r="300" spans="14:15" ht="16">
      <c r="N300" s="80"/>
      <c r="O300" s="83" t="s">
        <v>1577</v>
      </c>
    </row>
    <row r="301" spans="14:15" ht="16">
      <c r="N301" s="80"/>
      <c r="O301" s="83" t="s">
        <v>1578</v>
      </c>
    </row>
    <row r="302" spans="14:15" ht="16">
      <c r="N302" s="80"/>
      <c r="O302" s="83" t="s">
        <v>1579</v>
      </c>
    </row>
    <row r="303" spans="14:15" ht="16">
      <c r="N303" s="80"/>
      <c r="O303" s="83" t="s">
        <v>1580</v>
      </c>
    </row>
    <row r="304" spans="14:15" ht="16">
      <c r="N304" s="80"/>
      <c r="O304" s="83" t="s">
        <v>1581</v>
      </c>
    </row>
    <row r="305" spans="14:15" ht="16">
      <c r="N305" s="80"/>
      <c r="O305" s="83" t="s">
        <v>1582</v>
      </c>
    </row>
    <row r="306" spans="14:15" ht="16">
      <c r="N306" s="80"/>
      <c r="O306" s="83" t="s">
        <v>1583</v>
      </c>
    </row>
    <row r="307" spans="14:15" ht="16">
      <c r="N307" s="80"/>
      <c r="O307" s="83" t="s">
        <v>1584</v>
      </c>
    </row>
    <row r="308" spans="14:15" ht="16">
      <c r="N308" s="80"/>
      <c r="O308" s="83" t="s">
        <v>1585</v>
      </c>
    </row>
    <row r="309" spans="14:15" ht="16">
      <c r="N309" s="80"/>
      <c r="O309" s="83" t="s">
        <v>1586</v>
      </c>
    </row>
    <row r="310" spans="14:15" ht="16">
      <c r="N310" s="80"/>
      <c r="O310" s="83" t="s">
        <v>1587</v>
      </c>
    </row>
    <row r="311" spans="14:15" ht="16">
      <c r="N311" s="80"/>
      <c r="O311" s="83" t="s">
        <v>1588</v>
      </c>
    </row>
    <row r="312" spans="14:15" ht="16">
      <c r="N312" s="80"/>
      <c r="O312" s="83" t="s">
        <v>1589</v>
      </c>
    </row>
    <row r="313" spans="14:15" ht="16">
      <c r="N313" s="80"/>
      <c r="O313" s="83" t="s">
        <v>1590</v>
      </c>
    </row>
    <row r="314" spans="14:15" ht="16">
      <c r="N314" s="80"/>
      <c r="O314" s="83" t="s">
        <v>1591</v>
      </c>
    </row>
    <row r="315" spans="14:15" ht="16">
      <c r="N315" s="80"/>
      <c r="O315" s="83" t="s">
        <v>1592</v>
      </c>
    </row>
    <row r="316" spans="14:15" ht="16">
      <c r="N316" s="80"/>
      <c r="O316" s="83" t="s">
        <v>1593</v>
      </c>
    </row>
    <row r="317" spans="14:15" ht="16">
      <c r="N317" s="80"/>
      <c r="O317" s="83" t="s">
        <v>1594</v>
      </c>
    </row>
    <row r="318" spans="14:15" ht="16">
      <c r="N318" s="80"/>
      <c r="O318" s="83" t="s">
        <v>1595</v>
      </c>
    </row>
    <row r="319" spans="14:15" ht="16">
      <c r="N319" s="80"/>
      <c r="O319" s="83" t="s">
        <v>1596</v>
      </c>
    </row>
    <row r="320" spans="14:15" ht="16">
      <c r="N320" s="80"/>
      <c r="O320" s="83" t="s">
        <v>1597</v>
      </c>
    </row>
    <row r="321" spans="14:15" ht="16">
      <c r="N321" s="80"/>
      <c r="O321" s="83" t="s">
        <v>1598</v>
      </c>
    </row>
    <row r="322" spans="14:15" ht="16">
      <c r="N322" s="80"/>
      <c r="O322" s="83" t="s">
        <v>1599</v>
      </c>
    </row>
    <row r="323" spans="14:15" ht="16">
      <c r="N323" s="80"/>
      <c r="O323" s="83" t="s">
        <v>1600</v>
      </c>
    </row>
    <row r="324" spans="14:15" ht="16">
      <c r="N324" s="80"/>
      <c r="O324" s="83" t="s">
        <v>1601</v>
      </c>
    </row>
    <row r="325" spans="14:15" ht="16">
      <c r="N325" s="80"/>
      <c r="O325" s="83" t="s">
        <v>1602</v>
      </c>
    </row>
    <row r="326" spans="14:15" ht="16">
      <c r="N326" s="80"/>
      <c r="O326" s="83" t="s">
        <v>1603</v>
      </c>
    </row>
    <row r="327" spans="14:15" ht="16">
      <c r="N327" s="80"/>
      <c r="O327" s="83" t="s">
        <v>1604</v>
      </c>
    </row>
    <row r="328" spans="14:15" ht="16">
      <c r="N328" s="80"/>
      <c r="O328" s="83" t="s">
        <v>1605</v>
      </c>
    </row>
    <row r="329" spans="14:15" ht="16">
      <c r="N329" s="80"/>
      <c r="O329" s="83" t="s">
        <v>1606</v>
      </c>
    </row>
    <row r="330" spans="14:15" ht="16">
      <c r="N330" s="80"/>
      <c r="O330" s="83" t="s">
        <v>1607</v>
      </c>
    </row>
    <row r="331" spans="14:15" ht="16">
      <c r="N331" s="80"/>
      <c r="O331" s="83" t="s">
        <v>1608</v>
      </c>
    </row>
    <row r="332" spans="14:15" ht="16">
      <c r="N332" s="80"/>
      <c r="O332" s="83" t="s">
        <v>1609</v>
      </c>
    </row>
    <row r="333" spans="14:15" ht="32">
      <c r="N333" s="80"/>
      <c r="O333" s="83" t="s">
        <v>1610</v>
      </c>
    </row>
    <row r="334" spans="14:15" ht="16">
      <c r="N334" s="80"/>
      <c r="O334" s="83" t="s">
        <v>1611</v>
      </c>
    </row>
    <row r="335" spans="14:15" ht="16">
      <c r="N335" s="80"/>
      <c r="O335" s="83" t="s">
        <v>1612</v>
      </c>
    </row>
    <row r="336" spans="14:15" ht="16">
      <c r="N336" s="80"/>
      <c r="O336" s="83" t="s">
        <v>1613</v>
      </c>
    </row>
    <row r="337" spans="14:15" ht="16">
      <c r="N337" s="80"/>
      <c r="O337" s="83" t="s">
        <v>1614</v>
      </c>
    </row>
    <row r="338" spans="14:15" ht="16">
      <c r="N338" s="80"/>
      <c r="O338" s="83" t="s">
        <v>1615</v>
      </c>
    </row>
    <row r="339" spans="14:15" ht="16">
      <c r="N339" s="80"/>
      <c r="O339" s="83" t="s">
        <v>1616</v>
      </c>
    </row>
    <row r="340" spans="14:15" ht="16">
      <c r="N340" s="80"/>
      <c r="O340" s="83" t="s">
        <v>1617</v>
      </c>
    </row>
    <row r="341" spans="14:15" ht="16">
      <c r="N341" s="80"/>
      <c r="O341" s="83" t="s">
        <v>1618</v>
      </c>
    </row>
    <row r="342" spans="14:15" ht="16">
      <c r="N342" s="80"/>
      <c r="O342" s="83" t="s">
        <v>1619</v>
      </c>
    </row>
    <row r="343" spans="14:15" ht="16">
      <c r="N343" s="80"/>
      <c r="O343" s="83" t="s">
        <v>1620</v>
      </c>
    </row>
    <row r="344" spans="14:15" ht="16">
      <c r="N344" s="80"/>
      <c r="O344" s="83" t="s">
        <v>1621</v>
      </c>
    </row>
    <row r="345" spans="14:15" ht="16">
      <c r="N345" s="80"/>
      <c r="O345" s="83" t="s">
        <v>1622</v>
      </c>
    </row>
    <row r="346" spans="14:15" ht="16">
      <c r="N346" s="80"/>
      <c r="O346" s="83" t="s">
        <v>1623</v>
      </c>
    </row>
    <row r="347" spans="14:15" ht="16">
      <c r="N347" s="80"/>
      <c r="O347" s="83" t="s">
        <v>1624</v>
      </c>
    </row>
    <row r="348" spans="14:15" ht="16">
      <c r="N348" s="80"/>
      <c r="O348" s="83" t="s">
        <v>1625</v>
      </c>
    </row>
    <row r="349" spans="14:15" ht="16">
      <c r="N349" s="80"/>
      <c r="O349" s="83" t="s">
        <v>1626</v>
      </c>
    </row>
    <row r="350" spans="14:15" ht="16">
      <c r="N350" s="80"/>
      <c r="O350" s="83" t="s">
        <v>1627</v>
      </c>
    </row>
    <row r="351" spans="14:15" ht="16">
      <c r="N351" s="80"/>
      <c r="O351" s="83" t="s">
        <v>1628</v>
      </c>
    </row>
    <row r="352" spans="14:15" ht="16">
      <c r="N352" s="80"/>
      <c r="O352" s="83" t="s">
        <v>1629</v>
      </c>
    </row>
    <row r="353" spans="14:15" ht="16">
      <c r="N353" s="80"/>
      <c r="O353" s="83" t="s">
        <v>1630</v>
      </c>
    </row>
    <row r="354" spans="14:15" ht="16">
      <c r="N354" s="80"/>
      <c r="O354" s="83" t="s">
        <v>1631</v>
      </c>
    </row>
    <row r="355" spans="14:15" ht="32">
      <c r="N355" s="80"/>
      <c r="O355" s="83" t="s">
        <v>1632</v>
      </c>
    </row>
    <row r="356" spans="14:15" ht="16">
      <c r="N356" s="80"/>
      <c r="O356" s="83" t="s">
        <v>1633</v>
      </c>
    </row>
    <row r="357" spans="14:15" ht="16">
      <c r="N357" s="80"/>
      <c r="O357" s="83" t="s">
        <v>1634</v>
      </c>
    </row>
    <row r="358" spans="14:15" ht="16">
      <c r="N358" s="80"/>
      <c r="O358" s="83" t="s">
        <v>1819</v>
      </c>
    </row>
    <row r="359" spans="14:15" ht="16">
      <c r="N359" s="80"/>
      <c r="O359" s="83" t="s">
        <v>1635</v>
      </c>
    </row>
    <row r="360" spans="14:15" ht="16">
      <c r="N360" s="80"/>
      <c r="O360" s="83" t="s">
        <v>1636</v>
      </c>
    </row>
    <row r="361" spans="14:15" ht="16">
      <c r="N361" s="80"/>
      <c r="O361" s="83" t="s">
        <v>1637</v>
      </c>
    </row>
    <row r="362" spans="14:15" ht="16">
      <c r="N362" s="80"/>
      <c r="O362" s="83" t="s">
        <v>1638</v>
      </c>
    </row>
    <row r="363" spans="14:15" ht="32">
      <c r="N363" s="80"/>
      <c r="O363" s="83" t="s">
        <v>1639</v>
      </c>
    </row>
    <row r="364" spans="14:15" ht="16">
      <c r="N364" s="80"/>
      <c r="O364" s="83" t="s">
        <v>1640</v>
      </c>
    </row>
    <row r="365" spans="14:15" ht="16">
      <c r="N365" s="80"/>
      <c r="O365" s="83" t="s">
        <v>1641</v>
      </c>
    </row>
    <row r="366" spans="14:15" ht="16">
      <c r="N366" s="80"/>
      <c r="O366" s="83" t="s">
        <v>1642</v>
      </c>
    </row>
    <row r="367" spans="14:15" ht="16">
      <c r="N367" s="80"/>
      <c r="O367" s="83" t="s">
        <v>1643</v>
      </c>
    </row>
    <row r="368" spans="14:15" ht="16">
      <c r="N368" s="80"/>
      <c r="O368" s="83" t="s">
        <v>1644</v>
      </c>
    </row>
    <row r="369" spans="14:15" ht="16">
      <c r="N369" s="80"/>
      <c r="O369" s="83" t="s">
        <v>1645</v>
      </c>
    </row>
    <row r="370" spans="14:15" ht="16">
      <c r="N370" s="80"/>
      <c r="O370" s="83" t="s">
        <v>1646</v>
      </c>
    </row>
    <row r="371" spans="14:15" ht="16">
      <c r="N371" s="80"/>
      <c r="O371" s="83" t="s">
        <v>1647</v>
      </c>
    </row>
    <row r="372" spans="14:15" ht="16">
      <c r="N372" s="80"/>
      <c r="O372" s="83" t="s">
        <v>1648</v>
      </c>
    </row>
    <row r="373" spans="14:15" ht="32">
      <c r="N373" s="80"/>
      <c r="O373" s="83" t="s">
        <v>1649</v>
      </c>
    </row>
    <row r="374" spans="14:15" ht="16">
      <c r="N374" s="80"/>
      <c r="O374" s="83" t="s">
        <v>1650</v>
      </c>
    </row>
    <row r="375" spans="14:15" ht="16">
      <c r="N375" s="80"/>
      <c r="O375" s="83" t="s">
        <v>1651</v>
      </c>
    </row>
    <row r="376" spans="14:15" ht="16">
      <c r="N376" s="80"/>
      <c r="O376" s="83" t="s">
        <v>1652</v>
      </c>
    </row>
    <row r="377" spans="14:15" ht="16">
      <c r="N377" s="80"/>
      <c r="O377" s="83" t="s">
        <v>1653</v>
      </c>
    </row>
    <row r="378" spans="14:15" ht="32">
      <c r="N378" s="80"/>
      <c r="O378" s="83" t="s">
        <v>1654</v>
      </c>
    </row>
    <row r="379" spans="14:15" ht="16">
      <c r="N379" s="80"/>
      <c r="O379" s="83" t="s">
        <v>1655</v>
      </c>
    </row>
    <row r="380" spans="14:15" ht="16">
      <c r="N380" s="80"/>
      <c r="O380" s="83" t="s">
        <v>1656</v>
      </c>
    </row>
    <row r="381" spans="14:15" ht="16">
      <c r="N381" s="80"/>
      <c r="O381" s="83" t="s">
        <v>1657</v>
      </c>
    </row>
    <row r="382" spans="14:15" ht="16">
      <c r="N382" s="80"/>
      <c r="O382" s="83" t="s">
        <v>1658</v>
      </c>
    </row>
    <row r="383" spans="14:15" ht="16">
      <c r="N383" s="80"/>
      <c r="O383" s="83" t="s">
        <v>1659</v>
      </c>
    </row>
    <row r="384" spans="14:15" ht="16">
      <c r="N384" s="80"/>
      <c r="O384" s="83" t="s">
        <v>1660</v>
      </c>
    </row>
    <row r="385" spans="14:15" ht="16">
      <c r="N385" s="80"/>
      <c r="O385" s="83" t="s">
        <v>1661</v>
      </c>
    </row>
    <row r="386" spans="14:15" ht="16">
      <c r="N386" s="80"/>
      <c r="O386" s="83" t="s">
        <v>1662</v>
      </c>
    </row>
    <row r="387" spans="14:15" ht="16">
      <c r="N387" s="80"/>
      <c r="O387" s="83" t="s">
        <v>1663</v>
      </c>
    </row>
    <row r="388" spans="14:15" ht="32">
      <c r="N388" s="80"/>
      <c r="O388" s="83" t="s">
        <v>1664</v>
      </c>
    </row>
    <row r="389" spans="14:15" ht="32">
      <c r="N389" s="80"/>
      <c r="O389" s="83" t="s">
        <v>1665</v>
      </c>
    </row>
    <row r="390" spans="14:15" ht="16">
      <c r="N390" s="80"/>
      <c r="O390" s="83" t="s">
        <v>1666</v>
      </c>
    </row>
    <row r="391" spans="14:15" ht="16">
      <c r="N391" s="80"/>
      <c r="O391" s="83" t="s">
        <v>1667</v>
      </c>
    </row>
    <row r="392" spans="14:15" ht="16">
      <c r="N392" s="80"/>
      <c r="O392" s="83" t="s">
        <v>1668</v>
      </c>
    </row>
    <row r="393" spans="14:15" ht="16">
      <c r="N393" s="80"/>
      <c r="O393" s="83" t="s">
        <v>1669</v>
      </c>
    </row>
    <row r="394" spans="14:15" ht="16">
      <c r="N394" s="80"/>
      <c r="O394" s="83" t="s">
        <v>1670</v>
      </c>
    </row>
    <row r="395" spans="14:15" ht="16">
      <c r="N395" s="80"/>
      <c r="O395" s="83" t="s">
        <v>1671</v>
      </c>
    </row>
    <row r="396" spans="14:15" ht="16">
      <c r="N396" s="80"/>
      <c r="O396" s="83" t="s">
        <v>1672</v>
      </c>
    </row>
    <row r="397" spans="14:15" ht="16">
      <c r="N397" s="80"/>
      <c r="O397" s="83" t="s">
        <v>1673</v>
      </c>
    </row>
    <row r="398" spans="14:15" ht="16">
      <c r="N398" s="80"/>
      <c r="O398" s="83" t="s">
        <v>1674</v>
      </c>
    </row>
    <row r="399" spans="14:15" ht="16">
      <c r="N399" s="80"/>
      <c r="O399" s="83" t="s">
        <v>1675</v>
      </c>
    </row>
    <row r="400" spans="14:15" ht="16">
      <c r="N400" s="80"/>
      <c r="O400" s="83" t="s">
        <v>1676</v>
      </c>
    </row>
    <row r="401" spans="14:15" ht="16">
      <c r="N401" s="80"/>
      <c r="O401" s="83" t="s">
        <v>1677</v>
      </c>
    </row>
    <row r="402" spans="14:15" ht="16">
      <c r="N402" s="80"/>
      <c r="O402" s="83" t="s">
        <v>1678</v>
      </c>
    </row>
    <row r="403" spans="14:15" ht="16">
      <c r="N403" s="80"/>
      <c r="O403" s="83" t="s">
        <v>1679</v>
      </c>
    </row>
    <row r="404" spans="14:15" ht="16">
      <c r="N404" s="80"/>
      <c r="O404" s="83" t="s">
        <v>1680</v>
      </c>
    </row>
    <row r="405" spans="14:15" ht="16">
      <c r="N405" s="80"/>
      <c r="O405" s="83" t="s">
        <v>1681</v>
      </c>
    </row>
    <row r="406" spans="14:15" ht="16">
      <c r="N406" s="80"/>
      <c r="O406" s="83" t="s">
        <v>1682</v>
      </c>
    </row>
    <row r="407" spans="14:15" ht="16">
      <c r="N407" s="80"/>
      <c r="O407" s="83" t="s">
        <v>1683</v>
      </c>
    </row>
    <row r="408" spans="14:15" ht="16">
      <c r="N408" s="80"/>
      <c r="O408" s="83" t="s">
        <v>1684</v>
      </c>
    </row>
    <row r="409" spans="14:15" ht="16">
      <c r="N409" s="80"/>
      <c r="O409" s="83" t="s">
        <v>1685</v>
      </c>
    </row>
    <row r="410" spans="14:15" ht="16">
      <c r="N410" s="80"/>
      <c r="O410" s="83" t="s">
        <v>1686</v>
      </c>
    </row>
    <row r="411" spans="14:15" ht="16">
      <c r="N411" s="80"/>
      <c r="O411" s="83" t="s">
        <v>1687</v>
      </c>
    </row>
    <row r="412" spans="14:15" ht="32">
      <c r="N412" s="80"/>
      <c r="O412" s="83" t="s">
        <v>1688</v>
      </c>
    </row>
    <row r="413" spans="14:15" ht="32">
      <c r="N413" s="80"/>
      <c r="O413" s="83" t="s">
        <v>1689</v>
      </c>
    </row>
    <row r="414" spans="14:15" ht="16">
      <c r="N414" s="80"/>
      <c r="O414" s="83" t="s">
        <v>1690</v>
      </c>
    </row>
    <row r="415" spans="14:15" ht="16">
      <c r="N415" s="80"/>
      <c r="O415" s="83" t="s">
        <v>1691</v>
      </c>
    </row>
    <row r="416" spans="14:15" ht="16">
      <c r="N416" s="80"/>
      <c r="O416" s="83" t="s">
        <v>1692</v>
      </c>
    </row>
    <row r="417" spans="14:15" ht="16">
      <c r="N417" s="80"/>
      <c r="O417" s="83" t="s">
        <v>1693</v>
      </c>
    </row>
    <row r="418" spans="14:15" ht="16">
      <c r="N418" s="80"/>
      <c r="O418" s="83" t="s">
        <v>1694</v>
      </c>
    </row>
    <row r="419" spans="14:15" ht="16">
      <c r="N419" s="80"/>
      <c r="O419" s="83" t="s">
        <v>1695</v>
      </c>
    </row>
    <row r="420" spans="14:15" ht="16">
      <c r="N420" s="80"/>
      <c r="O420" s="83" t="s">
        <v>1696</v>
      </c>
    </row>
    <row r="421" spans="14:15" ht="16">
      <c r="N421" s="80"/>
      <c r="O421" s="83" t="s">
        <v>1697</v>
      </c>
    </row>
    <row r="422" spans="14:15" ht="16">
      <c r="N422" s="80"/>
      <c r="O422" s="83" t="s">
        <v>1698</v>
      </c>
    </row>
    <row r="423" spans="14:15" ht="16">
      <c r="N423" s="80"/>
      <c r="O423" s="83" t="s">
        <v>1699</v>
      </c>
    </row>
    <row r="424" spans="14:15" ht="16">
      <c r="N424" s="80"/>
      <c r="O424" s="83" t="s">
        <v>1700</v>
      </c>
    </row>
    <row r="425" spans="14:15" ht="16">
      <c r="N425" s="80"/>
      <c r="O425" s="83" t="s">
        <v>1701</v>
      </c>
    </row>
    <row r="426" spans="14:15" ht="16">
      <c r="N426" s="80"/>
      <c r="O426" s="83" t="s">
        <v>1702</v>
      </c>
    </row>
    <row r="427" spans="14:15" ht="16">
      <c r="N427" s="80"/>
      <c r="O427" s="83" t="s">
        <v>1703</v>
      </c>
    </row>
    <row r="428" spans="14:15" ht="16">
      <c r="N428" s="80"/>
      <c r="O428" s="83" t="s">
        <v>1704</v>
      </c>
    </row>
    <row r="429" spans="14:15" ht="16">
      <c r="N429" s="80"/>
      <c r="O429" s="83" t="s">
        <v>1705</v>
      </c>
    </row>
    <row r="430" spans="14:15" ht="16">
      <c r="N430" s="80"/>
      <c r="O430" s="83" t="s">
        <v>1706</v>
      </c>
    </row>
    <row r="431" spans="14:15" ht="16">
      <c r="N431" s="80"/>
      <c r="O431" s="83" t="s">
        <v>1707</v>
      </c>
    </row>
    <row r="432" spans="14:15" ht="16">
      <c r="N432" s="80"/>
      <c r="O432" s="83" t="s">
        <v>1708</v>
      </c>
    </row>
    <row r="433" spans="14:15" ht="16">
      <c r="N433" s="80"/>
      <c r="O433" s="83" t="s">
        <v>1709</v>
      </c>
    </row>
    <row r="434" spans="14:15" ht="16">
      <c r="N434" s="80"/>
      <c r="O434" s="83" t="s">
        <v>1710</v>
      </c>
    </row>
    <row r="435" spans="14:15" ht="16">
      <c r="N435" s="80"/>
      <c r="O435" s="83" t="s">
        <v>1711</v>
      </c>
    </row>
    <row r="436" spans="14:15" ht="16">
      <c r="N436" s="80"/>
      <c r="O436" s="83" t="s">
        <v>1712</v>
      </c>
    </row>
    <row r="437" spans="14:15" ht="16">
      <c r="N437" s="80"/>
      <c r="O437" s="83" t="s">
        <v>1713</v>
      </c>
    </row>
    <row r="438" spans="14:15" ht="16">
      <c r="N438" s="80"/>
      <c r="O438" s="83" t="s">
        <v>1714</v>
      </c>
    </row>
    <row r="439" spans="14:15" ht="16">
      <c r="N439" s="80"/>
      <c r="O439" s="83" t="s">
        <v>1715</v>
      </c>
    </row>
    <row r="440" spans="14:15" ht="16">
      <c r="N440" s="80"/>
      <c r="O440" s="83" t="s">
        <v>1716</v>
      </c>
    </row>
    <row r="441" spans="14:15" ht="16">
      <c r="N441" s="80"/>
      <c r="O441" s="83" t="s">
        <v>1717</v>
      </c>
    </row>
    <row r="442" spans="14:15" ht="16">
      <c r="N442" s="80"/>
      <c r="O442" s="83" t="s">
        <v>1718</v>
      </c>
    </row>
    <row r="443" spans="14:15" ht="16">
      <c r="N443" s="80"/>
      <c r="O443" s="83" t="s">
        <v>1719</v>
      </c>
    </row>
    <row r="444" spans="14:15" ht="16">
      <c r="N444" s="80"/>
      <c r="O444" s="83" t="s">
        <v>1720</v>
      </c>
    </row>
    <row r="445" spans="14:15" ht="16">
      <c r="N445" s="80"/>
      <c r="O445" s="83" t="s">
        <v>1721</v>
      </c>
    </row>
    <row r="446" spans="14:15" ht="16">
      <c r="N446" s="80"/>
      <c r="O446" s="83" t="s">
        <v>1722</v>
      </c>
    </row>
    <row r="447" spans="14:15" ht="16">
      <c r="N447" s="80"/>
      <c r="O447" s="83" t="s">
        <v>1723</v>
      </c>
    </row>
    <row r="448" spans="14:15" ht="16">
      <c r="N448" s="80"/>
      <c r="O448" s="83" t="s">
        <v>1724</v>
      </c>
    </row>
    <row r="449" spans="14:15" ht="16">
      <c r="N449" s="80"/>
      <c r="O449" s="83" t="s">
        <v>1725</v>
      </c>
    </row>
    <row r="450" spans="14:15" ht="16">
      <c r="N450" s="80"/>
      <c r="O450" s="83" t="s">
        <v>1726</v>
      </c>
    </row>
    <row r="451" spans="14:15" ht="16">
      <c r="N451" s="80"/>
      <c r="O451" s="83" t="s">
        <v>1727</v>
      </c>
    </row>
    <row r="452" spans="14:15" ht="16">
      <c r="N452" s="80"/>
      <c r="O452" s="83" t="s">
        <v>1728</v>
      </c>
    </row>
    <row r="453" spans="14:15" ht="16">
      <c r="N453" s="80"/>
      <c r="O453" s="83" t="s">
        <v>1729</v>
      </c>
    </row>
    <row r="454" spans="14:15" ht="16">
      <c r="N454" s="80"/>
      <c r="O454" s="83" t="s">
        <v>1730</v>
      </c>
    </row>
    <row r="455" spans="14:15" ht="16">
      <c r="N455" s="80"/>
      <c r="O455" s="83" t="s">
        <v>1731</v>
      </c>
    </row>
    <row r="456" spans="14:15" ht="16">
      <c r="N456" s="80"/>
      <c r="O456" s="83" t="s">
        <v>1820</v>
      </c>
    </row>
    <row r="457" spans="14:15" ht="16">
      <c r="N457" s="80"/>
      <c r="O457" s="83" t="s">
        <v>1732</v>
      </c>
    </row>
    <row r="458" spans="14:15" ht="16">
      <c r="N458" s="80"/>
      <c r="O458" s="83" t="s">
        <v>1733</v>
      </c>
    </row>
    <row r="459" spans="14:15" ht="16">
      <c r="N459" s="80"/>
      <c r="O459" s="83" t="s">
        <v>1734</v>
      </c>
    </row>
    <row r="460" spans="14:15" ht="16">
      <c r="N460" s="80"/>
      <c r="O460" s="83" t="s">
        <v>1735</v>
      </c>
    </row>
    <row r="461" spans="14:15" ht="16">
      <c r="N461" s="80"/>
      <c r="O461" s="83" t="s">
        <v>1736</v>
      </c>
    </row>
    <row r="462" spans="14:15" ht="16">
      <c r="N462" s="80"/>
      <c r="O462" s="83" t="s">
        <v>1737</v>
      </c>
    </row>
    <row r="463" spans="14:15" ht="16">
      <c r="N463" s="80"/>
      <c r="O463" s="83" t="s">
        <v>1738</v>
      </c>
    </row>
    <row r="464" spans="14:15" ht="16">
      <c r="N464" s="80"/>
      <c r="O464" s="83" t="s">
        <v>1739</v>
      </c>
    </row>
    <row r="465" spans="14:15" ht="16">
      <c r="N465" s="80"/>
      <c r="O465" s="83" t="s">
        <v>1740</v>
      </c>
    </row>
    <row r="466" spans="14:15" ht="16">
      <c r="N466" s="80"/>
      <c r="O466" s="83" t="s">
        <v>1741</v>
      </c>
    </row>
    <row r="467" spans="14:15" ht="32">
      <c r="N467" s="80"/>
      <c r="O467" s="83" t="s">
        <v>1742</v>
      </c>
    </row>
    <row r="468" spans="14:15" ht="16">
      <c r="N468" s="80"/>
      <c r="O468" s="83" t="s">
        <v>1743</v>
      </c>
    </row>
    <row r="469" spans="14:15" ht="16">
      <c r="N469" s="80"/>
      <c r="O469" s="83" t="s">
        <v>1744</v>
      </c>
    </row>
    <row r="470" spans="14:15" ht="16">
      <c r="N470" s="80"/>
      <c r="O470" s="83" t="s">
        <v>1745</v>
      </c>
    </row>
    <row r="471" spans="14:15" ht="16">
      <c r="N471" s="80"/>
      <c r="O471" s="83" t="s">
        <v>1746</v>
      </c>
    </row>
    <row r="472" spans="14:15" ht="16">
      <c r="N472" s="80"/>
      <c r="O472" s="83" t="s">
        <v>1747</v>
      </c>
    </row>
    <row r="473" spans="14:15" ht="16">
      <c r="N473" s="80"/>
      <c r="O473" s="83" t="s">
        <v>1748</v>
      </c>
    </row>
    <row r="474" spans="14:15" ht="16">
      <c r="N474" s="80"/>
      <c r="O474" s="83" t="s">
        <v>1749</v>
      </c>
    </row>
    <row r="475" spans="14:15" ht="16">
      <c r="N475" s="80"/>
      <c r="O475" s="83" t="s">
        <v>1750</v>
      </c>
    </row>
    <row r="476" spans="14:15" ht="16">
      <c r="N476" s="80"/>
      <c r="O476" s="83" t="s">
        <v>1751</v>
      </c>
    </row>
    <row r="477" spans="14:15" ht="16">
      <c r="N477" s="80"/>
      <c r="O477" s="83" t="s">
        <v>1752</v>
      </c>
    </row>
    <row r="478" spans="14:15" ht="16">
      <c r="N478" s="80"/>
      <c r="O478" s="83" t="s">
        <v>1753</v>
      </c>
    </row>
    <row r="479" spans="14:15" ht="16">
      <c r="N479" s="80"/>
      <c r="O479" s="83" t="s">
        <v>1754</v>
      </c>
    </row>
    <row r="480" spans="14:15" ht="16">
      <c r="N480" s="80"/>
      <c r="O480" s="83" t="s">
        <v>1755</v>
      </c>
    </row>
    <row r="481" spans="14:15" ht="16">
      <c r="N481" s="80"/>
      <c r="O481" s="83" t="s">
        <v>1756</v>
      </c>
    </row>
    <row r="482" spans="14:15" ht="16">
      <c r="N482" s="80"/>
      <c r="O482" s="83" t="s">
        <v>1757</v>
      </c>
    </row>
    <row r="483" spans="14:15" ht="16">
      <c r="N483" s="80"/>
      <c r="O483" s="83" t="s">
        <v>1758</v>
      </c>
    </row>
    <row r="484" spans="14:15" ht="16">
      <c r="N484" s="80"/>
      <c r="O484" s="83" t="s">
        <v>1759</v>
      </c>
    </row>
    <row r="485" spans="14:15" ht="16">
      <c r="N485" s="80"/>
      <c r="O485" s="83" t="s">
        <v>1760</v>
      </c>
    </row>
    <row r="486" spans="14:15" ht="16">
      <c r="N486" s="80"/>
      <c r="O486" s="83" t="s">
        <v>1761</v>
      </c>
    </row>
    <row r="487" spans="14:15" ht="16">
      <c r="N487" s="80"/>
      <c r="O487" s="83" t="s">
        <v>1762</v>
      </c>
    </row>
    <row r="488" spans="14:15" ht="16">
      <c r="N488" s="80"/>
      <c r="O488" s="83" t="s">
        <v>1763</v>
      </c>
    </row>
    <row r="489" spans="14:15" ht="16">
      <c r="N489" s="80"/>
      <c r="O489" s="83" t="s">
        <v>1764</v>
      </c>
    </row>
    <row r="490" spans="14:15" ht="16">
      <c r="N490" s="80"/>
      <c r="O490" s="83" t="s">
        <v>1765</v>
      </c>
    </row>
    <row r="491" spans="14:15" ht="16">
      <c r="N491" s="80"/>
      <c r="O491" s="83" t="s">
        <v>1766</v>
      </c>
    </row>
    <row r="492" spans="14:15" ht="16">
      <c r="N492" s="80"/>
      <c r="O492" s="83" t="s">
        <v>1767</v>
      </c>
    </row>
    <row r="493" spans="14:15" ht="16">
      <c r="N493" s="80"/>
      <c r="O493" s="83" t="s">
        <v>1768</v>
      </c>
    </row>
    <row r="494" spans="14:15" ht="16">
      <c r="N494" s="80"/>
      <c r="O494" s="83" t="s">
        <v>1769</v>
      </c>
    </row>
    <row r="495" spans="14:15" ht="16">
      <c r="N495" s="80"/>
      <c r="O495" s="83" t="s">
        <v>1770</v>
      </c>
    </row>
    <row r="496" spans="14:15" ht="16">
      <c r="N496" s="80"/>
      <c r="O496" s="83" t="s">
        <v>1771</v>
      </c>
    </row>
    <row r="497" spans="14:15" ht="16">
      <c r="N497" s="80"/>
      <c r="O497" s="83" t="s">
        <v>1772</v>
      </c>
    </row>
    <row r="498" spans="14:15" ht="16">
      <c r="N498" s="80"/>
      <c r="O498" s="83" t="s">
        <v>1773</v>
      </c>
    </row>
    <row r="499" spans="14:15" ht="16">
      <c r="N499" s="80"/>
      <c r="O499" s="83" t="s">
        <v>1774</v>
      </c>
    </row>
    <row r="500" spans="14:15" ht="16">
      <c r="N500" s="80"/>
      <c r="O500" s="83" t="s">
        <v>1775</v>
      </c>
    </row>
    <row r="501" spans="14:15" ht="16">
      <c r="N501" s="80"/>
      <c r="O501" s="83" t="s">
        <v>1776</v>
      </c>
    </row>
    <row r="502" spans="14:15" ht="16">
      <c r="N502" s="80"/>
      <c r="O502" s="83" t="s">
        <v>1777</v>
      </c>
    </row>
    <row r="503" spans="14:15" ht="16">
      <c r="N503" s="80"/>
      <c r="O503" s="83" t="s">
        <v>1778</v>
      </c>
    </row>
    <row r="504" spans="14:15" ht="16">
      <c r="N504" s="80"/>
      <c r="O504" s="83" t="s">
        <v>1779</v>
      </c>
    </row>
    <row r="505" spans="14:15" ht="16">
      <c r="N505" s="80"/>
      <c r="O505" s="83" t="s">
        <v>1780</v>
      </c>
    </row>
    <row r="506" spans="14:15" ht="16">
      <c r="N506" s="80"/>
      <c r="O506" s="83" t="s">
        <v>1781</v>
      </c>
    </row>
    <row r="507" spans="14:15" ht="16">
      <c r="N507" s="80"/>
      <c r="O507" s="83" t="s">
        <v>1782</v>
      </c>
    </row>
    <row r="508" spans="14:15" ht="16">
      <c r="N508" s="80"/>
      <c r="O508" s="83" t="s">
        <v>1783</v>
      </c>
    </row>
    <row r="509" spans="14:15" ht="16">
      <c r="N509" s="80"/>
      <c r="O509" s="83" t="s">
        <v>1784</v>
      </c>
    </row>
    <row r="510" spans="14:15" ht="16">
      <c r="N510" s="80"/>
      <c r="O510" s="83" t="s">
        <v>1785</v>
      </c>
    </row>
    <row r="511" spans="14:15" ht="16">
      <c r="N511" s="80"/>
      <c r="O511" s="83" t="s">
        <v>1786</v>
      </c>
    </row>
    <row r="512" spans="14:15" ht="16">
      <c r="N512" s="80"/>
      <c r="O512" s="83" t="s">
        <v>1787</v>
      </c>
    </row>
    <row r="513" spans="14:15" ht="16">
      <c r="N513" s="80"/>
      <c r="O513" s="83" t="s">
        <v>1788</v>
      </c>
    </row>
    <row r="514" spans="14:15" ht="16">
      <c r="N514" s="80"/>
      <c r="O514" s="83" t="s">
        <v>1789</v>
      </c>
    </row>
    <row r="515" spans="14:15" ht="16">
      <c r="N515" s="80"/>
      <c r="O515" s="83" t="s">
        <v>1790</v>
      </c>
    </row>
    <row r="516" spans="14:15" ht="16">
      <c r="N516" s="80"/>
      <c r="O516" s="83" t="s">
        <v>1791</v>
      </c>
    </row>
    <row r="517" spans="14:15" ht="16">
      <c r="N517" s="80"/>
      <c r="O517" s="83" t="s">
        <v>1792</v>
      </c>
    </row>
    <row r="518" spans="14:15" ht="16">
      <c r="N518" s="80"/>
      <c r="O518" s="83" t="s">
        <v>1793</v>
      </c>
    </row>
    <row r="519" spans="14:15" ht="16">
      <c r="N519" s="80"/>
      <c r="O519" s="83" t="s">
        <v>1794</v>
      </c>
    </row>
    <row r="520" spans="14:15" ht="16">
      <c r="N520" s="80"/>
      <c r="O520" s="83" t="s">
        <v>1795</v>
      </c>
    </row>
    <row r="521" spans="14:15" ht="16">
      <c r="N521" s="80"/>
      <c r="O521" s="83" t="s">
        <v>1796</v>
      </c>
    </row>
    <row r="522" spans="14:15" ht="16">
      <c r="N522" s="80"/>
      <c r="O522" s="83" t="s">
        <v>1797</v>
      </c>
    </row>
    <row r="523" spans="14:15" ht="16">
      <c r="N523" s="80"/>
      <c r="O523" s="83" t="s">
        <v>1798</v>
      </c>
    </row>
    <row r="524" spans="14:15" ht="16">
      <c r="N524" s="80"/>
      <c r="O524" s="83" t="s">
        <v>1799</v>
      </c>
    </row>
    <row r="525" spans="14:15" ht="16">
      <c r="N525" s="80"/>
      <c r="O525" s="83" t="s">
        <v>1800</v>
      </c>
    </row>
    <row r="526" spans="14:15" ht="16">
      <c r="N526" s="80"/>
      <c r="O526" s="83" t="s">
        <v>1801</v>
      </c>
    </row>
    <row r="527" spans="14:15" ht="16">
      <c r="N527" s="80"/>
      <c r="O527" s="83" t="s">
        <v>1802</v>
      </c>
    </row>
    <row r="528" spans="14:15" ht="16">
      <c r="N528" s="80"/>
      <c r="O528" s="83" t="s">
        <v>1803</v>
      </c>
    </row>
    <row r="529" spans="14:15" ht="16">
      <c r="N529" s="80"/>
      <c r="O529" s="83" t="s">
        <v>1804</v>
      </c>
    </row>
    <row r="530" spans="14:15" ht="16">
      <c r="N530" s="80"/>
      <c r="O530" s="83" t="s">
        <v>1805</v>
      </c>
    </row>
    <row r="531" spans="14:15" ht="16">
      <c r="N531" s="80"/>
      <c r="O531" s="83" t="s">
        <v>1806</v>
      </c>
    </row>
    <row r="532" spans="14:15" ht="16">
      <c r="N532" s="80"/>
      <c r="O532" s="83" t="s">
        <v>1807</v>
      </c>
    </row>
    <row r="533" spans="14:15" ht="16">
      <c r="N533" s="80"/>
      <c r="O533" s="83" t="s">
        <v>1808</v>
      </c>
    </row>
    <row r="534" spans="14:15" ht="16">
      <c r="N534" s="80"/>
      <c r="O534" s="83" t="s">
        <v>1809</v>
      </c>
    </row>
    <row r="535" spans="14:15" ht="16">
      <c r="N535" s="80"/>
      <c r="O535" s="83" t="s">
        <v>1810</v>
      </c>
    </row>
    <row r="536" spans="14:15">
      <c r="N536" s="80"/>
      <c r="O536" s="78"/>
    </row>
    <row r="537" spans="14:15">
      <c r="N537" s="80"/>
      <c r="O537" s="78"/>
    </row>
    <row r="538" spans="14:15">
      <c r="N538" s="80"/>
      <c r="O538" s="78"/>
    </row>
    <row r="539" spans="14:15">
      <c r="N539" s="80"/>
      <c r="O539" s="78"/>
    </row>
    <row r="540" spans="14:15">
      <c r="N540" s="80"/>
      <c r="O540" s="78"/>
    </row>
    <row r="541" spans="14:15">
      <c r="N541" s="80"/>
      <c r="O541" s="78"/>
    </row>
    <row r="542" spans="14:15">
      <c r="N542" s="80"/>
      <c r="O542" s="78"/>
    </row>
    <row r="543" spans="14:15">
      <c r="N543" s="80"/>
      <c r="O543" s="78"/>
    </row>
    <row r="544" spans="14:15">
      <c r="N544" s="80"/>
      <c r="O544" s="78"/>
    </row>
    <row r="545" spans="14:15">
      <c r="N545" s="80"/>
      <c r="O545" s="78"/>
    </row>
    <row r="546" spans="14:15">
      <c r="N546" s="80"/>
      <c r="O546" s="79"/>
    </row>
    <row r="547" spans="14:15">
      <c r="N547" s="80"/>
      <c r="O547" s="79"/>
    </row>
    <row r="548" spans="14:15">
      <c r="N548" s="80"/>
      <c r="O548" s="79"/>
    </row>
    <row r="549" spans="14:15">
      <c r="N549" s="80"/>
      <c r="O549" s="79"/>
    </row>
    <row r="550" spans="14:15">
      <c r="N550" s="80"/>
      <c r="O550" s="79"/>
    </row>
    <row r="551" spans="14:15">
      <c r="N551" s="80"/>
      <c r="O551" s="79"/>
    </row>
    <row r="552" spans="14:15">
      <c r="N552" s="80"/>
      <c r="O552" s="79"/>
    </row>
    <row r="553" spans="14:15">
      <c r="N553" s="80"/>
      <c r="O553" s="79"/>
    </row>
    <row r="554" spans="14:15">
      <c r="N554" s="80"/>
      <c r="O554" s="79"/>
    </row>
    <row r="555" spans="14:15">
      <c r="N555" s="80"/>
      <c r="O555" s="79"/>
    </row>
    <row r="556" spans="14:15">
      <c r="N556" s="80"/>
      <c r="O556" s="79"/>
    </row>
    <row r="557" spans="14:15">
      <c r="N557" s="80"/>
      <c r="O557" s="79"/>
    </row>
    <row r="558" spans="14:15">
      <c r="N558" s="80"/>
      <c r="O558" s="79"/>
    </row>
    <row r="559" spans="14:15">
      <c r="N559" s="80"/>
      <c r="O559" s="79"/>
    </row>
    <row r="560" spans="14:15">
      <c r="N560" s="80"/>
      <c r="O560" s="79"/>
    </row>
    <row r="561" spans="14:15">
      <c r="N561" s="80"/>
      <c r="O561" s="79"/>
    </row>
    <row r="562" spans="14:15">
      <c r="N562" s="80"/>
      <c r="O562" s="79"/>
    </row>
    <row r="563" spans="14:15">
      <c r="N563" s="80"/>
      <c r="O563" s="79"/>
    </row>
    <row r="564" spans="14:15">
      <c r="N564" s="80"/>
      <c r="O564" s="78"/>
    </row>
    <row r="565" spans="14:15">
      <c r="N565" s="80"/>
      <c r="O565" s="78"/>
    </row>
    <row r="566" spans="14:15">
      <c r="N566" s="80"/>
      <c r="O566" s="78"/>
    </row>
    <row r="567" spans="14:15">
      <c r="N567" s="80"/>
      <c r="O567" s="78"/>
    </row>
    <row r="568" spans="14:15">
      <c r="N568" s="80"/>
      <c r="O568" s="78"/>
    </row>
    <row r="569" spans="14:15">
      <c r="N569" s="80"/>
      <c r="O569" s="78"/>
    </row>
    <row r="570" spans="14:15">
      <c r="N570" s="80"/>
      <c r="O570" s="78"/>
    </row>
    <row r="571" spans="14:15">
      <c r="N571" s="80"/>
      <c r="O571" s="78"/>
    </row>
    <row r="572" spans="14:15">
      <c r="N572" s="80"/>
      <c r="O572" s="78"/>
    </row>
    <row r="573" spans="14:15">
      <c r="N573" s="80"/>
      <c r="O573" s="78"/>
    </row>
    <row r="574" spans="14:15">
      <c r="N574" s="80"/>
      <c r="O574" s="78"/>
    </row>
    <row r="575" spans="14:15">
      <c r="N575" s="80"/>
      <c r="O575" s="78"/>
    </row>
    <row r="576" spans="14:15">
      <c r="N576" s="80"/>
      <c r="O576" s="78"/>
    </row>
    <row r="577" spans="14:15">
      <c r="N577" s="80"/>
      <c r="O577" s="78"/>
    </row>
    <row r="578" spans="14:15">
      <c r="N578" s="80"/>
      <c r="O578" s="78"/>
    </row>
    <row r="579" spans="14:15">
      <c r="N579" s="80"/>
      <c r="O579" s="79"/>
    </row>
    <row r="580" spans="14:15">
      <c r="N580" s="80"/>
      <c r="O580" s="78"/>
    </row>
    <row r="581" spans="14:15">
      <c r="N581" s="80"/>
      <c r="O581" s="78"/>
    </row>
    <row r="582" spans="14:15">
      <c r="N582" s="80"/>
      <c r="O582" s="78"/>
    </row>
    <row r="583" spans="14:15">
      <c r="N583" s="80"/>
      <c r="O583" s="78"/>
    </row>
    <row r="584" spans="14:15">
      <c r="N584" s="80"/>
      <c r="O584" s="78"/>
    </row>
    <row r="585" spans="14:15">
      <c r="N585" s="80"/>
      <c r="O585" s="78"/>
    </row>
    <row r="586" spans="14:15">
      <c r="N586" s="80"/>
      <c r="O586" s="78"/>
    </row>
    <row r="587" spans="14:15">
      <c r="N587" s="80"/>
      <c r="O587" s="78"/>
    </row>
    <row r="588" spans="14:15">
      <c r="N588" s="80"/>
      <c r="O588" s="78"/>
    </row>
    <row r="589" spans="14:15">
      <c r="N589" s="80"/>
      <c r="O589" s="78"/>
    </row>
    <row r="590" spans="14:15">
      <c r="N590" s="80"/>
      <c r="O590" s="78"/>
    </row>
    <row r="591" spans="14:15">
      <c r="N591" s="80"/>
      <c r="O591" s="78"/>
    </row>
    <row r="592" spans="14:15">
      <c r="N592" s="80"/>
      <c r="O592" s="78"/>
    </row>
    <row r="593" spans="14:15">
      <c r="N593" s="80"/>
      <c r="O593" s="78"/>
    </row>
    <row r="594" spans="14:15">
      <c r="N594" s="80"/>
      <c r="O594" s="78"/>
    </row>
    <row r="595" spans="14:15">
      <c r="N595" s="80"/>
      <c r="O595" s="78"/>
    </row>
    <row r="596" spans="14:15">
      <c r="N596" s="80"/>
      <c r="O596" s="78"/>
    </row>
    <row r="597" spans="14:15">
      <c r="N597" s="80"/>
      <c r="O597" s="78"/>
    </row>
    <row r="598" spans="14:15">
      <c r="N598" s="80"/>
      <c r="O598" s="78"/>
    </row>
    <row r="599" spans="14:15">
      <c r="N599" s="80"/>
      <c r="O599" s="78"/>
    </row>
    <row r="600" spans="14:15">
      <c r="N600" s="80"/>
      <c r="O600" s="78"/>
    </row>
    <row r="601" spans="14:15">
      <c r="N601" s="80"/>
      <c r="O601" s="78"/>
    </row>
    <row r="602" spans="14:15">
      <c r="N602" s="80"/>
      <c r="O602" s="78"/>
    </row>
    <row r="603" spans="14:15">
      <c r="N603" s="80"/>
      <c r="O603" s="78"/>
    </row>
    <row r="604" spans="14:15">
      <c r="N604" s="80"/>
      <c r="O604" s="78"/>
    </row>
    <row r="605" spans="14:15">
      <c r="N605" s="80"/>
      <c r="O605" s="78"/>
    </row>
    <row r="606" spans="14:15">
      <c r="N606" s="80"/>
      <c r="O606" s="78"/>
    </row>
    <row r="607" spans="14:15">
      <c r="N607" s="80"/>
      <c r="O607" s="78"/>
    </row>
    <row r="608" spans="14:15">
      <c r="N608" s="80"/>
      <c r="O608" s="78"/>
    </row>
    <row r="609" spans="14:15">
      <c r="N609" s="80"/>
      <c r="O609" s="78"/>
    </row>
    <row r="610" spans="14:15">
      <c r="N610" s="80"/>
      <c r="O610" s="78"/>
    </row>
    <row r="611" spans="14:15">
      <c r="N611" s="80"/>
      <c r="O611" s="78"/>
    </row>
    <row r="612" spans="14:15">
      <c r="N612" s="80"/>
      <c r="O612" s="78"/>
    </row>
    <row r="613" spans="14:15">
      <c r="N613" s="80"/>
      <c r="O613" s="78"/>
    </row>
    <row r="614" spans="14:15">
      <c r="N614" s="80"/>
      <c r="O614" s="78"/>
    </row>
    <row r="615" spans="14:15">
      <c r="N615" s="80"/>
      <c r="O615" s="78"/>
    </row>
    <row r="616" spans="14:15">
      <c r="N616" s="80"/>
      <c r="O616" s="78"/>
    </row>
    <row r="617" spans="14:15">
      <c r="N617" s="80"/>
      <c r="O617" s="78"/>
    </row>
    <row r="618" spans="14:15">
      <c r="N618" s="80"/>
      <c r="O618" s="78"/>
    </row>
    <row r="619" spans="14:15">
      <c r="N619" s="80"/>
      <c r="O619" s="78"/>
    </row>
    <row r="620" spans="14:15">
      <c r="N620" s="80"/>
      <c r="O620" s="78"/>
    </row>
    <row r="621" spans="14:15">
      <c r="N621" s="80"/>
      <c r="O621" s="78"/>
    </row>
    <row r="622" spans="14:15">
      <c r="N622" s="80"/>
      <c r="O622" s="78"/>
    </row>
    <row r="623" spans="14:15">
      <c r="N623" s="80"/>
      <c r="O623" s="78"/>
    </row>
  </sheetData>
  <mergeCells count="2">
    <mergeCell ref="Q2:R2"/>
    <mergeCell ref="T2:U2"/>
  </mergeCells>
  <conditionalFormatting sqref="O4:O535">
    <cfRule type="expression" dxfId="0" priority="1">
      <formula>IF(MOD(#REF!,2)=0,1,0)</formula>
    </cfRule>
  </conditionalFormatting>
  <hyperlinks>
    <hyperlink ref="R7" r:id="rId1" tooltip="Andorra" display="http://en.wikipedia.org/wiki/Andorra"/>
    <hyperlink ref="R8" r:id="rId2" tooltip="United Arab Emirates" display="http://en.wikipedia.org/wiki/United_Arab_Emirates"/>
    <hyperlink ref="R9" r:id="rId3" tooltip="Afghanistan" display="http://en.wikipedia.org/wiki/Afghanistan"/>
    <hyperlink ref="R10" r:id="rId4" tooltip="Antigua and Barbuda" display="http://en.wikipedia.org/wiki/Antigua_and_Barbuda"/>
    <hyperlink ref="R11" r:id="rId5" tooltip="Anguilla" display="http://en.wikipedia.org/wiki/Anguilla"/>
    <hyperlink ref="R12" r:id="rId6" tooltip="Albania" display="http://en.wikipedia.org/wiki/Albania"/>
    <hyperlink ref="R13" r:id="rId7" tooltip="Armenia" display="http://en.wikipedia.org/wiki/Armenia"/>
    <hyperlink ref="R14" r:id="rId8" tooltip="Angola" display="http://en.wikipedia.org/wiki/Angola"/>
    <hyperlink ref="R15" r:id="rId9" tooltip="Antarctica" display="http://en.wikipedia.org/wiki/Antarctica"/>
    <hyperlink ref="R16" r:id="rId10" tooltip="Argentina" display="http://en.wikipedia.org/wiki/Argentina"/>
    <hyperlink ref="R17" r:id="rId11" tooltip="American Samoa" display="http://en.wikipedia.org/wiki/American_Samoa"/>
    <hyperlink ref="R18" r:id="rId12" tooltip="Austria" display="http://en.wikipedia.org/wiki/Austria"/>
    <hyperlink ref="R19" r:id="rId13" tooltip="Australia" display="http://en.wikipedia.org/wiki/Australia"/>
    <hyperlink ref="R20" r:id="rId14" tooltip="Aruba" display="http://en.wikipedia.org/wiki/Aruba"/>
    <hyperlink ref="R21" r:id="rId15" tooltip="Åland Islands" display="http://en.wikipedia.org/wiki/%C3%85land_Islands"/>
    <hyperlink ref="R22" r:id="rId16" tooltip="Azerbaijan" display="http://en.wikipedia.org/wiki/Azerbaijan"/>
    <hyperlink ref="R23" r:id="rId17" tooltip="Bosnia and Herzegovina" display="http://en.wikipedia.org/wiki/Bosnia_and_Herzegovina"/>
    <hyperlink ref="R24" r:id="rId18" tooltip="Barbados" display="http://en.wikipedia.org/wiki/Barbados"/>
    <hyperlink ref="R25" r:id="rId19" tooltip="Bangladesh" display="http://en.wikipedia.org/wiki/Bangladesh"/>
    <hyperlink ref="R26" r:id="rId20" tooltip="Belgium" display="http://en.wikipedia.org/wiki/Belgium"/>
    <hyperlink ref="R27" r:id="rId21" tooltip="Burkina Faso" display="http://en.wikipedia.org/wiki/Burkina_Faso"/>
    <hyperlink ref="R28" r:id="rId22" tooltip="Bulgaria" display="http://en.wikipedia.org/wiki/Bulgaria"/>
    <hyperlink ref="R29" r:id="rId23" tooltip="Bahrain" display="http://en.wikipedia.org/wiki/Bahrain"/>
    <hyperlink ref="R30" r:id="rId24" tooltip="Burundi" display="http://en.wikipedia.org/wiki/Burundi"/>
    <hyperlink ref="R31" r:id="rId25" tooltip="Benin" display="http://en.wikipedia.org/wiki/Benin"/>
    <hyperlink ref="R32" r:id="rId26" tooltip="Saint Barthélemy" display="http://en.wikipedia.org/wiki/Saint_Barth%C3%A9lemy"/>
    <hyperlink ref="R33" r:id="rId27" tooltip="Bermuda" display="http://en.wikipedia.org/wiki/Bermuda"/>
    <hyperlink ref="R34" r:id="rId28" tooltip="Brunei" display="http://en.wikipedia.org/wiki/Brunei"/>
    <hyperlink ref="R35" r:id="rId29" tooltip="Bolivia" display="http://en.wikipedia.org/wiki/Bolivia"/>
    <hyperlink ref="R36" r:id="rId30" tooltip="Caribbean Netherlands" display="http://en.wikipedia.org/wiki/Caribbean_Netherlands"/>
    <hyperlink ref="R37" r:id="rId31" tooltip="Brazil" display="http://en.wikipedia.org/wiki/Brazil"/>
    <hyperlink ref="R38" r:id="rId32" tooltip="The Bahamas" display="http://en.wikipedia.org/wiki/The_Bahamas"/>
    <hyperlink ref="R39" r:id="rId33" tooltip="Bhutan" display="http://en.wikipedia.org/wiki/Bhutan"/>
    <hyperlink ref="R40" r:id="rId34" tooltip="Bouvet Island" display="http://en.wikipedia.org/wiki/Bouvet_Island"/>
    <hyperlink ref="R41" r:id="rId35" tooltip="Botswana" display="http://en.wikipedia.org/wiki/Botswana"/>
    <hyperlink ref="R42" r:id="rId36" tooltip="Belarus" display="http://en.wikipedia.org/wiki/Belarus"/>
    <hyperlink ref="R43" r:id="rId37" tooltip="Belize" display="http://en.wikipedia.org/wiki/Belize"/>
    <hyperlink ref="R5" r:id="rId38" tooltip="Canada" display="http://en.wikipedia.org/wiki/Canada"/>
    <hyperlink ref="R44" r:id="rId39" tooltip="Cocos (Keeling) Islands" display="http://en.wikipedia.org/wiki/Cocos_(Keeling)_Islands"/>
    <hyperlink ref="R45" r:id="rId40" tooltip="Democratic Republic of the Congo" display="http://en.wikipedia.org/wiki/Democratic_Republic_of_the_Congo"/>
    <hyperlink ref="R46" r:id="rId41" tooltip="Central African Republic" display="http://en.wikipedia.org/wiki/Central_African_Republic"/>
    <hyperlink ref="R47" r:id="rId42" tooltip="Republic of the Congo" display="http://en.wikipedia.org/wiki/Republic_of_the_Congo"/>
    <hyperlink ref="R48" r:id="rId43" tooltip="Switzerland" display="http://en.wikipedia.org/wiki/Switzerland"/>
    <hyperlink ref="R49" r:id="rId44" tooltip="Côte d'Ivoire" display="http://en.wikipedia.org/wiki/C%C3%B4te_d%27Ivoire"/>
    <hyperlink ref="R50" r:id="rId45" tooltip="Cook Islands" display="http://en.wikipedia.org/wiki/Cook_Islands"/>
    <hyperlink ref="R51" r:id="rId46" tooltip="Chile" display="http://en.wikipedia.org/wiki/Chile"/>
    <hyperlink ref="R52" r:id="rId47" tooltip="Cameroon" display="http://en.wikipedia.org/wiki/Cameroon"/>
    <hyperlink ref="R53" r:id="rId48" tooltip="China" display="http://en.wikipedia.org/wiki/China"/>
    <hyperlink ref="R54" r:id="rId49" tooltip="Colombia" display="http://en.wikipedia.org/wiki/Colombia"/>
    <hyperlink ref="R55" r:id="rId50" tooltip="Costa Rica" display="http://en.wikipedia.org/wiki/Costa_Rica"/>
    <hyperlink ref="R56" r:id="rId51" tooltip="Cuba" display="http://en.wikipedia.org/wiki/Cuba"/>
    <hyperlink ref="R57" r:id="rId52" tooltip="Cabo Verde" display="http://en.wikipedia.org/wiki/Cabo_Verde"/>
    <hyperlink ref="R58" r:id="rId53" tooltip="Curaçao" display="http://en.wikipedia.org/wiki/Cura%C3%A7ao"/>
    <hyperlink ref="R59" r:id="rId54" tooltip="Christmas Island" display="http://en.wikipedia.org/wiki/Christmas_Island"/>
    <hyperlink ref="R60" r:id="rId55" tooltip="Cyprus" display="http://en.wikipedia.org/wiki/Cyprus"/>
    <hyperlink ref="R61" r:id="rId56" tooltip="Czech Republic" display="http://en.wikipedia.org/wiki/Czech_Republic"/>
    <hyperlink ref="R62" r:id="rId57" tooltip="Germany" display="http://en.wikipedia.org/wiki/Germany"/>
    <hyperlink ref="R63" r:id="rId58" tooltip="Djibouti" display="http://en.wikipedia.org/wiki/Djibouti"/>
    <hyperlink ref="R64" r:id="rId59" tooltip="Denmark" display="http://en.wikipedia.org/wiki/Denmark"/>
    <hyperlink ref="R65" r:id="rId60" tooltip="Dominica" display="http://en.wikipedia.org/wiki/Dominica"/>
    <hyperlink ref="R66" r:id="rId61" tooltip="Dominican Republic" display="http://en.wikipedia.org/wiki/Dominican_Republic"/>
    <hyperlink ref="R67" r:id="rId62" tooltip="Algeria" display="http://en.wikipedia.org/wiki/Algeria"/>
    <hyperlink ref="R68" r:id="rId63" tooltip="Ecuador" display="http://en.wikipedia.org/wiki/Ecuador"/>
    <hyperlink ref="R69" r:id="rId64" tooltip="Estonia" display="http://en.wikipedia.org/wiki/Estonia"/>
    <hyperlink ref="R70" r:id="rId65" tooltip="Egypt" display="http://en.wikipedia.org/wiki/Egypt"/>
    <hyperlink ref="R71" r:id="rId66" tooltip="Western Sahara" display="http://en.wikipedia.org/wiki/Western_Sahara"/>
    <hyperlink ref="R72" r:id="rId67" tooltip="Eritrea" display="http://en.wikipedia.org/wiki/Eritrea"/>
    <hyperlink ref="R73" r:id="rId68" tooltip="Spain" display="http://en.wikipedia.org/wiki/Spain"/>
    <hyperlink ref="R74" r:id="rId69" tooltip="Ethiopia" display="http://en.wikipedia.org/wiki/Ethiopia"/>
    <hyperlink ref="R75" r:id="rId70" tooltip="Finland" display="http://en.wikipedia.org/wiki/Finland"/>
    <hyperlink ref="R76" r:id="rId71" tooltip="Fiji" display="http://en.wikipedia.org/wiki/Fiji"/>
    <hyperlink ref="R77" r:id="rId72" tooltip="Falkland Islands" display="http://en.wikipedia.org/wiki/Falkland_Islands"/>
    <hyperlink ref="R78" r:id="rId73" tooltip="Federated States of Micronesia" display="http://en.wikipedia.org/wiki/Federated_States_of_Micronesia"/>
    <hyperlink ref="R79" r:id="rId74" tooltip="Faroe Islands" display="http://en.wikipedia.org/wiki/Faroe_Islands"/>
    <hyperlink ref="R80" r:id="rId75" tooltip="France" display="http://en.wikipedia.org/wiki/France"/>
    <hyperlink ref="R81" r:id="rId76" tooltip="Gabon" display="http://en.wikipedia.org/wiki/Gabon"/>
    <hyperlink ref="R82" r:id="rId77" tooltip="United Kingdom" display="http://en.wikipedia.org/wiki/United_Kingdom"/>
    <hyperlink ref="R83" r:id="rId78" tooltip="Grenada" display="http://en.wikipedia.org/wiki/Grenada"/>
    <hyperlink ref="R84" r:id="rId79" tooltip="Georgia (country)" display="http://en.wikipedia.org/wiki/Georgia_(country)"/>
    <hyperlink ref="R85" r:id="rId80" tooltip="French Guiana" display="http://en.wikipedia.org/wiki/French_Guiana"/>
    <hyperlink ref="R86" r:id="rId81" tooltip="Guernsey" display="http://en.wikipedia.org/wiki/Guernsey"/>
    <hyperlink ref="R87" r:id="rId82" tooltip="Ghana" display="http://en.wikipedia.org/wiki/Ghana"/>
    <hyperlink ref="R88" r:id="rId83" tooltip="Gibraltar" display="http://en.wikipedia.org/wiki/Gibraltar"/>
    <hyperlink ref="R89" r:id="rId84" tooltip="Greenland" display="http://en.wikipedia.org/wiki/Greenland"/>
    <hyperlink ref="R90" r:id="rId85" tooltip="The Gambia" display="http://en.wikipedia.org/wiki/The_Gambia"/>
    <hyperlink ref="R91" r:id="rId86" tooltip="Guinea" display="http://en.wikipedia.org/wiki/Guinea"/>
    <hyperlink ref="R92" r:id="rId87" tooltip="Guadeloupe" display="http://en.wikipedia.org/wiki/Guadeloupe"/>
    <hyperlink ref="R93" r:id="rId88" tooltip="Equatorial Guinea" display="http://en.wikipedia.org/wiki/Equatorial_Guinea"/>
    <hyperlink ref="R94" r:id="rId89" tooltip="Greece" display="http://en.wikipedia.org/wiki/Greece"/>
    <hyperlink ref="R95" r:id="rId90" tooltip="South Georgia and the South Sandwich Islands" display="http://en.wikipedia.org/wiki/South_Georgia_and_the_South_Sandwich_Islands"/>
    <hyperlink ref="R96" r:id="rId91" tooltip="Guatemala" display="http://en.wikipedia.org/wiki/Guatemala"/>
    <hyperlink ref="R97" r:id="rId92" tooltip="Guam" display="http://en.wikipedia.org/wiki/Guam"/>
    <hyperlink ref="R98" r:id="rId93" tooltip="Guinea-Bissau" display="http://en.wikipedia.org/wiki/Guinea-Bissau"/>
    <hyperlink ref="R99" r:id="rId94" tooltip="Guyana" display="http://en.wikipedia.org/wiki/Guyana"/>
    <hyperlink ref="R100" r:id="rId95" tooltip="Hong Kong" display="http://en.wikipedia.org/wiki/Hong_Kong"/>
    <hyperlink ref="R101" r:id="rId96" tooltip="Heard Island and McDonald Islands" display="http://en.wikipedia.org/wiki/Heard_Island_and_McDonald_Islands"/>
    <hyperlink ref="R102" r:id="rId97" tooltip="Honduras" display="http://en.wikipedia.org/wiki/Honduras"/>
    <hyperlink ref="R103" r:id="rId98" tooltip="Croatia" display="http://en.wikipedia.org/wiki/Croatia"/>
    <hyperlink ref="R104" r:id="rId99" tooltip="Haiti" display="http://en.wikipedia.org/wiki/Haiti"/>
    <hyperlink ref="R105" r:id="rId100" tooltip="Hungary" display="http://en.wikipedia.org/wiki/Hungary"/>
    <hyperlink ref="R106" r:id="rId101" tooltip="Indonesia" display="http://en.wikipedia.org/wiki/Indonesia"/>
    <hyperlink ref="R107" r:id="rId102" tooltip="Republic of Ireland" display="http://en.wikipedia.org/wiki/Republic_of_Ireland"/>
    <hyperlink ref="R108" r:id="rId103" tooltip="Israel" display="http://en.wikipedia.org/wiki/Israel"/>
    <hyperlink ref="R109" r:id="rId104" tooltip="Isle of Man" display="http://en.wikipedia.org/wiki/Isle_of_Man"/>
    <hyperlink ref="R110" r:id="rId105" tooltip="India" display="http://en.wikipedia.org/wiki/India"/>
    <hyperlink ref="R111" r:id="rId106" tooltip="British Indian Ocean Territory" display="http://en.wikipedia.org/wiki/British_Indian_Ocean_Territory"/>
    <hyperlink ref="R112" r:id="rId107" tooltip="Iraq" display="http://en.wikipedia.org/wiki/Iraq"/>
    <hyperlink ref="R113" r:id="rId108" tooltip="Iran" display="http://en.wikipedia.org/wiki/Iran"/>
    <hyperlink ref="R114" r:id="rId109" tooltip="Iceland" display="http://en.wikipedia.org/wiki/Iceland"/>
    <hyperlink ref="R115" r:id="rId110" tooltip="Italy" display="http://en.wikipedia.org/wiki/Italy"/>
    <hyperlink ref="R116" r:id="rId111" tooltip="Jersey" display="http://en.wikipedia.org/wiki/Jersey"/>
    <hyperlink ref="R117" r:id="rId112" tooltip="Jamaica" display="http://en.wikipedia.org/wiki/Jamaica"/>
    <hyperlink ref="R118" r:id="rId113" tooltip="Jordan" display="http://en.wikipedia.org/wiki/Jordan"/>
    <hyperlink ref="R119" r:id="rId114" tooltip="Japan" display="http://en.wikipedia.org/wiki/Japan"/>
    <hyperlink ref="R120" r:id="rId115" tooltip="Kenya" display="http://en.wikipedia.org/wiki/Kenya"/>
    <hyperlink ref="R121" r:id="rId116" tooltip="Kyrgyzstan" display="http://en.wikipedia.org/wiki/Kyrgyzstan"/>
    <hyperlink ref="R122" r:id="rId117" tooltip="Cambodia" display="http://en.wikipedia.org/wiki/Cambodia"/>
    <hyperlink ref="R123" r:id="rId118" tooltip="Kiribati" display="http://en.wikipedia.org/wiki/Kiribati"/>
    <hyperlink ref="R124" r:id="rId119" tooltip="Comoros" display="http://en.wikipedia.org/wiki/Comoros"/>
    <hyperlink ref="R125" r:id="rId120" tooltip="Saint Kitts and Nevis" display="http://en.wikipedia.org/wiki/Saint_Kitts_and_Nevis"/>
    <hyperlink ref="R126" r:id="rId121" tooltip="North Korea" display="http://en.wikipedia.org/wiki/North_Korea"/>
    <hyperlink ref="R127" r:id="rId122" tooltip="South Korea" display="http://en.wikipedia.org/wiki/South_Korea"/>
    <hyperlink ref="R128" r:id="rId123" tooltip="Kuwait" display="http://en.wikipedia.org/wiki/Kuwait"/>
    <hyperlink ref="R129" r:id="rId124" tooltip="Cayman Islands" display="http://en.wikipedia.org/wiki/Cayman_Islands"/>
    <hyperlink ref="R130" r:id="rId125" tooltip="Kazakhstan" display="http://en.wikipedia.org/wiki/Kazakhstan"/>
    <hyperlink ref="R131" r:id="rId126" tooltip="Laos" display="http://en.wikipedia.org/wiki/Laos"/>
    <hyperlink ref="R132" r:id="rId127" tooltip="Lebanon" display="http://en.wikipedia.org/wiki/Lebanon"/>
    <hyperlink ref="R133" r:id="rId128" tooltip="Saint Lucia" display="http://en.wikipedia.org/wiki/Saint_Lucia"/>
    <hyperlink ref="R134" r:id="rId129" tooltip="Liechtenstein" display="http://en.wikipedia.org/wiki/Liechtenstein"/>
    <hyperlink ref="R135" r:id="rId130" tooltip="Sri Lanka" display="http://en.wikipedia.org/wiki/Sri_Lanka"/>
    <hyperlink ref="R136" r:id="rId131" tooltip="Liberia" display="http://en.wikipedia.org/wiki/Liberia"/>
    <hyperlink ref="R137" r:id="rId132" tooltip="Lesotho" display="http://en.wikipedia.org/wiki/Lesotho"/>
    <hyperlink ref="R138" r:id="rId133" tooltip="Lithuania" display="http://en.wikipedia.org/wiki/Lithuania"/>
    <hyperlink ref="R139" r:id="rId134" tooltip="Luxembourg" display="http://en.wikipedia.org/wiki/Luxembourg"/>
    <hyperlink ref="R140" r:id="rId135" tooltip="Latvia" display="http://en.wikipedia.org/wiki/Latvia"/>
    <hyperlink ref="R141" r:id="rId136" tooltip="Libya" display="http://en.wikipedia.org/wiki/Libya"/>
    <hyperlink ref="R142" r:id="rId137" tooltip="Morocco" display="http://en.wikipedia.org/wiki/Morocco"/>
    <hyperlink ref="R143" r:id="rId138" tooltip="Monaco" display="http://en.wikipedia.org/wiki/Monaco"/>
    <hyperlink ref="R144" r:id="rId139" tooltip="Moldova" display="http://en.wikipedia.org/wiki/Moldova"/>
    <hyperlink ref="R145" r:id="rId140" tooltip="Montenegro" display="http://en.wikipedia.org/wiki/Montenegro"/>
    <hyperlink ref="R146" r:id="rId141" tooltip="Collectivity of Saint Martin" display="http://en.wikipedia.org/wiki/Collectivity_of_Saint_Martin"/>
    <hyperlink ref="R147" r:id="rId142" tooltip="Madagascar" display="http://en.wikipedia.org/wiki/Madagascar"/>
    <hyperlink ref="R148" r:id="rId143" tooltip="Marshall Islands" display="http://en.wikipedia.org/wiki/Marshall_Islands"/>
    <hyperlink ref="R149" r:id="rId144" tooltip="Republic of Macedonia" display="http://en.wikipedia.org/wiki/Republic_of_Macedonia"/>
    <hyperlink ref="R150" r:id="rId145" tooltip="Mali" display="http://en.wikipedia.org/wiki/Mali"/>
    <hyperlink ref="R151" r:id="rId146" tooltip="Myanmar" display="http://en.wikipedia.org/wiki/Myanmar"/>
    <hyperlink ref="R152" r:id="rId147" tooltip="Mongolia" display="http://en.wikipedia.org/wiki/Mongolia"/>
    <hyperlink ref="R153" r:id="rId148" tooltip="Macau" display="http://en.wikipedia.org/wiki/Macau"/>
    <hyperlink ref="R154" r:id="rId149" tooltip="Northern Mariana Islands" display="http://en.wikipedia.org/wiki/Northern_Mariana_Islands"/>
    <hyperlink ref="R155" r:id="rId150" tooltip="Martinique" display="http://en.wikipedia.org/wiki/Martinique"/>
    <hyperlink ref="R156" r:id="rId151" tooltip="Mauritania" display="http://en.wikipedia.org/wiki/Mauritania"/>
    <hyperlink ref="R157" r:id="rId152" tooltip="Montserrat" display="http://en.wikipedia.org/wiki/Montserrat"/>
    <hyperlink ref="R158" r:id="rId153" tooltip="Malta" display="http://en.wikipedia.org/wiki/Malta"/>
    <hyperlink ref="R159" r:id="rId154" tooltip="Mauritius" display="http://en.wikipedia.org/wiki/Mauritius"/>
    <hyperlink ref="R160" r:id="rId155" tooltip="Maldives" display="http://en.wikipedia.org/wiki/Maldives"/>
    <hyperlink ref="R161" r:id="rId156" tooltip="Malawi" display="http://en.wikipedia.org/wiki/Malawi"/>
    <hyperlink ref="R6" r:id="rId157" tooltip="Mexico" display="http://en.wikipedia.org/wiki/Mexico"/>
    <hyperlink ref="R162" r:id="rId158" tooltip="Malaysia" display="http://en.wikipedia.org/wiki/Malaysia"/>
    <hyperlink ref="R163" r:id="rId159" tooltip="Mozambique" display="http://en.wikipedia.org/wiki/Mozambique"/>
    <hyperlink ref="R164" r:id="rId160" tooltip="Namibia" display="http://en.wikipedia.org/wiki/Namibia"/>
    <hyperlink ref="R165" r:id="rId161" tooltip="New Caledonia" display="http://en.wikipedia.org/wiki/New_Caledonia"/>
    <hyperlink ref="R166" r:id="rId162" tooltip="Niger" display="http://en.wikipedia.org/wiki/Niger"/>
    <hyperlink ref="R167" r:id="rId163" tooltip="Norfolk Island" display="http://en.wikipedia.org/wiki/Norfolk_Island"/>
    <hyperlink ref="R168" r:id="rId164" tooltip="Nigeria" display="http://en.wikipedia.org/wiki/Nigeria"/>
    <hyperlink ref="R169" r:id="rId165" tooltip="Nicaragua" display="http://en.wikipedia.org/wiki/Nicaragua"/>
    <hyperlink ref="R170" r:id="rId166" tooltip="Netherlands" display="http://en.wikipedia.org/wiki/Netherlands"/>
    <hyperlink ref="R171" r:id="rId167" tooltip="Norway" display="http://en.wikipedia.org/wiki/Norway"/>
    <hyperlink ref="R172" r:id="rId168" tooltip="Nepal" display="http://en.wikipedia.org/wiki/Nepal"/>
    <hyperlink ref="R173" r:id="rId169" tooltip="Nauru" display="http://en.wikipedia.org/wiki/Nauru"/>
    <hyperlink ref="R174" r:id="rId170" tooltip="Niue" display="http://en.wikipedia.org/wiki/Niue"/>
    <hyperlink ref="R175" r:id="rId171" tooltip="New Zealand" display="http://en.wikipedia.org/wiki/New_Zealand"/>
    <hyperlink ref="R176" r:id="rId172" tooltip="Oman" display="http://en.wikipedia.org/wiki/Oman"/>
    <hyperlink ref="R177" r:id="rId173" tooltip="Panama" display="http://en.wikipedia.org/wiki/Panama"/>
    <hyperlink ref="R178" r:id="rId174" tooltip="Peru" display="http://en.wikipedia.org/wiki/Peru"/>
    <hyperlink ref="R179" r:id="rId175" tooltip="French Polynesia" display="http://en.wikipedia.org/wiki/French_Polynesia"/>
    <hyperlink ref="R180" r:id="rId176" tooltip="Papua New Guinea" display="http://en.wikipedia.org/wiki/Papua_New_Guinea"/>
    <hyperlink ref="R181" r:id="rId177" tooltip="Philippines" display="http://en.wikipedia.org/wiki/Philippines"/>
    <hyperlink ref="R182" r:id="rId178" tooltip="Pakistan" display="http://en.wikipedia.org/wiki/Pakistan"/>
    <hyperlink ref="R183" r:id="rId179" tooltip="Poland" display="http://en.wikipedia.org/wiki/Poland"/>
    <hyperlink ref="R184" r:id="rId180" tooltip="Saint Pierre and Miquelon" display="http://en.wikipedia.org/wiki/Saint_Pierre_and_Miquelon"/>
    <hyperlink ref="R185" r:id="rId181" tooltip="Pitcairn Islands" display="http://en.wikipedia.org/wiki/Pitcairn_Islands"/>
    <hyperlink ref="R186" r:id="rId182" tooltip="Puerto Rico" display="http://en.wikipedia.org/wiki/Puerto_Rico"/>
    <hyperlink ref="R187" r:id="rId183" tooltip="State of Palestine" display="http://en.wikipedia.org/wiki/State_of_Palestine"/>
    <hyperlink ref="R188" r:id="rId184" tooltip="Portugal" display="http://en.wikipedia.org/wiki/Portugal"/>
    <hyperlink ref="R189" r:id="rId185" tooltip="Palau" display="http://en.wikipedia.org/wiki/Palau"/>
    <hyperlink ref="R190" r:id="rId186" tooltip="Paraguay" display="http://en.wikipedia.org/wiki/Paraguay"/>
    <hyperlink ref="R191" r:id="rId187" tooltip="Qatar" display="http://en.wikipedia.org/wiki/Qatar"/>
    <hyperlink ref="R192" r:id="rId188" tooltip="Réunion" display="http://en.wikipedia.org/wiki/R%C3%A9union"/>
    <hyperlink ref="R193" r:id="rId189" tooltip="Romania" display="http://en.wikipedia.org/wiki/Romania"/>
    <hyperlink ref="R194" r:id="rId190" tooltip="Serbia" display="http://en.wikipedia.org/wiki/Serbia"/>
    <hyperlink ref="R195" r:id="rId191" tooltip="Russia" display="http://en.wikipedia.org/wiki/Russia"/>
    <hyperlink ref="R196" r:id="rId192" tooltip="Rwanda" display="http://en.wikipedia.org/wiki/Rwanda"/>
    <hyperlink ref="R197" r:id="rId193" tooltip="Saudi Arabia" display="http://en.wikipedia.org/wiki/Saudi_Arabia"/>
    <hyperlink ref="R198" r:id="rId194" tooltip="Solomon Islands" display="http://en.wikipedia.org/wiki/Solomon_Islands"/>
    <hyperlink ref="R199" r:id="rId195" tooltip="Seychelles" display="http://en.wikipedia.org/wiki/Seychelles"/>
    <hyperlink ref="R200" r:id="rId196" tooltip="Sudan" display="http://en.wikipedia.org/wiki/Sudan"/>
    <hyperlink ref="R201" r:id="rId197" tooltip="Sweden" display="http://en.wikipedia.org/wiki/Sweden"/>
    <hyperlink ref="R202" r:id="rId198" tooltip="Singapore" display="http://en.wikipedia.org/wiki/Singapore"/>
    <hyperlink ref="R203" r:id="rId199" tooltip="Saint Helena, Ascension and Tristan da Cunha" display="http://en.wikipedia.org/wiki/Saint_Helena,_Ascension_and_Tristan_da_Cunha"/>
    <hyperlink ref="R204" r:id="rId200" tooltip="Slovenia" display="http://en.wikipedia.org/wiki/Slovenia"/>
    <hyperlink ref="R205" r:id="rId201" tooltip="Svalbard and Jan Mayen" display="http://en.wikipedia.org/wiki/Svalbard_and_Jan_Mayen"/>
    <hyperlink ref="R206" r:id="rId202" tooltip="Slovakia" display="http://en.wikipedia.org/wiki/Slovakia"/>
    <hyperlink ref="R207" r:id="rId203" tooltip="Sierra Leone" display="http://en.wikipedia.org/wiki/Sierra_Leone"/>
    <hyperlink ref="R208" r:id="rId204" tooltip="San Marino" display="http://en.wikipedia.org/wiki/San_Marino"/>
    <hyperlink ref="R209" r:id="rId205" tooltip="Senegal" display="http://en.wikipedia.org/wiki/Senegal"/>
    <hyperlink ref="R210" r:id="rId206" tooltip="Somalia" display="http://en.wikipedia.org/wiki/Somalia"/>
    <hyperlink ref="R211" r:id="rId207" tooltip="Suriname" display="http://en.wikipedia.org/wiki/Suriname"/>
    <hyperlink ref="R212" r:id="rId208" tooltip="South Sudan" display="http://en.wikipedia.org/wiki/South_Sudan"/>
    <hyperlink ref="R213" r:id="rId209" tooltip="São Tomé and Príncipe" display="http://en.wikipedia.org/wiki/S%C3%A3o_Tom%C3%A9_and_Pr%C3%ADncipe"/>
    <hyperlink ref="R214" r:id="rId210" tooltip="El Salvador" display="http://en.wikipedia.org/wiki/El_Salvador"/>
    <hyperlink ref="R215" r:id="rId211" tooltip="Sint Maarten" display="http://en.wikipedia.org/wiki/Sint_Maarten"/>
    <hyperlink ref="R216" r:id="rId212" tooltip="Syria" display="http://en.wikipedia.org/wiki/Syria"/>
    <hyperlink ref="R217" r:id="rId213" tooltip="Swaziland" display="http://en.wikipedia.org/wiki/Swaziland"/>
    <hyperlink ref="R218" r:id="rId214" tooltip="Turks and Caicos Islands" display="http://en.wikipedia.org/wiki/Turks_and_Caicos_Islands"/>
    <hyperlink ref="R219" r:id="rId215" tooltip="Chad" display="http://en.wikipedia.org/wiki/Chad"/>
    <hyperlink ref="R220" r:id="rId216" tooltip="French Southern and Antarctic Lands" display="http://en.wikipedia.org/wiki/French_Southern_and_Antarctic_Lands"/>
    <hyperlink ref="R221" r:id="rId217" tooltip="Togo" display="http://en.wikipedia.org/wiki/Togo"/>
    <hyperlink ref="R222" r:id="rId218" tooltip="Thailand" display="http://en.wikipedia.org/wiki/Thailand"/>
    <hyperlink ref="R223" r:id="rId219" tooltip="Tajikistan" display="http://en.wikipedia.org/wiki/Tajikistan"/>
    <hyperlink ref="R224" r:id="rId220" tooltip="Tokelau" display="http://en.wikipedia.org/wiki/Tokelau"/>
    <hyperlink ref="R225" r:id="rId221" tooltip="East Timor" display="http://en.wikipedia.org/wiki/East_Timor"/>
    <hyperlink ref="R226" r:id="rId222" tooltip="Turkmenistan" display="http://en.wikipedia.org/wiki/Turkmenistan"/>
    <hyperlink ref="R227" r:id="rId223" tooltip="Tunisia" display="http://en.wikipedia.org/wiki/Tunisia"/>
    <hyperlink ref="R228" r:id="rId224" tooltip="Tonga" display="http://en.wikipedia.org/wiki/Tonga"/>
    <hyperlink ref="R229" r:id="rId225" tooltip="Turkey" display="http://en.wikipedia.org/wiki/Turkey"/>
    <hyperlink ref="R230" r:id="rId226" tooltip="Trinidad and Tobago" display="http://en.wikipedia.org/wiki/Trinidad_and_Tobago"/>
    <hyperlink ref="R231" r:id="rId227" tooltip="Tuvalu" display="http://en.wikipedia.org/wiki/Tuvalu"/>
    <hyperlink ref="R232" r:id="rId228" tooltip="Taiwan" display="http://en.wikipedia.org/wiki/Taiwan"/>
    <hyperlink ref="R233" r:id="rId229" tooltip="Tanzania" display="http://en.wikipedia.org/wiki/Tanzania"/>
    <hyperlink ref="R234" r:id="rId230" tooltip="Ukraine" display="http://en.wikipedia.org/wiki/Ukraine"/>
    <hyperlink ref="R235" r:id="rId231" tooltip="Uganda" display="http://en.wikipedia.org/wiki/Uganda"/>
    <hyperlink ref="R236" r:id="rId232" tooltip="United States Minor Outlying Islands" display="http://en.wikipedia.org/wiki/United_States_Minor_Outlying_Islands"/>
    <hyperlink ref="R4" r:id="rId233" tooltip="United States" display="http://en.wikipedia.org/wiki/United_States"/>
    <hyperlink ref="R237" r:id="rId234" tooltip="Uruguay" display="http://en.wikipedia.org/wiki/Uruguay"/>
    <hyperlink ref="R238" r:id="rId235" tooltip="Uzbekistan" display="http://en.wikipedia.org/wiki/Uzbekistan"/>
    <hyperlink ref="R239" r:id="rId236" tooltip="Vatican City" display="http://en.wikipedia.org/wiki/Vatican_City"/>
    <hyperlink ref="R240" r:id="rId237" tooltip="Saint Vincent and the Grenadines" display="http://en.wikipedia.org/wiki/Saint_Vincent_and_the_Grenadines"/>
    <hyperlink ref="R241" r:id="rId238" tooltip="Venezuela" display="http://en.wikipedia.org/wiki/Venezuela"/>
    <hyperlink ref="R242" r:id="rId239" tooltip="British Virgin Islands" display="http://en.wikipedia.org/wiki/British_Virgin_Islands"/>
    <hyperlink ref="R243" r:id="rId240" tooltip="United States Virgin Islands" display="http://en.wikipedia.org/wiki/United_States_Virgin_Islands"/>
    <hyperlink ref="R244" r:id="rId241" tooltip="Vietnam" display="http://en.wikipedia.org/wiki/Vietnam"/>
    <hyperlink ref="R245" r:id="rId242" tooltip="Vanuatu" display="http://en.wikipedia.org/wiki/Vanuatu"/>
    <hyperlink ref="R246" r:id="rId243" tooltip="Wallis and Futuna" display="http://en.wikipedia.org/wiki/Wallis_and_Futuna"/>
    <hyperlink ref="R247" r:id="rId244" tooltip="Samoa" display="http://en.wikipedia.org/wiki/Samoa"/>
    <hyperlink ref="R248" r:id="rId245" tooltip="Yemen" display="http://en.wikipedia.org/wiki/Yemen"/>
    <hyperlink ref="R249" r:id="rId246" tooltip="Mayotte" display="http://en.wikipedia.org/wiki/Mayotte"/>
    <hyperlink ref="R250" r:id="rId247" tooltip="South Africa" display="http://en.wikipedia.org/wiki/South_Africa"/>
    <hyperlink ref="R251" r:id="rId248" tooltip="Zambia" display="http://en.wikipedia.org/wiki/Zambia"/>
    <hyperlink ref="R252" r:id="rId249" tooltip="Zimbabwe" display="http://en.wikipedia.org/wiki/Zimbabwe"/>
  </hyperlinks>
  <pageMargins left="0.7" right="0.7" top="0.75" bottom="0.75" header="0.3" footer="0.3"/>
  <pageSetup orientation="portrait"/>
  <legacyDrawing r:id="rId25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3" enableFormatConditionsCalculation="0"/>
  <dimension ref="A1:E24"/>
  <sheetViews>
    <sheetView workbookViewId="0"/>
  </sheetViews>
  <sheetFormatPr baseColWidth="10" defaultColWidth="10.375" defaultRowHeight="15" x14ac:dyDescent="0"/>
  <cols>
    <col min="1" max="1" width="22.625" bestFit="1" customWidth="1"/>
    <col min="2" max="2" width="21.625" bestFit="1" customWidth="1"/>
    <col min="3" max="3" width="38.625" bestFit="1" customWidth="1"/>
    <col min="4" max="4" width="55.125" bestFit="1" customWidth="1"/>
    <col min="5" max="5" width="26.625" bestFit="1" customWidth="1"/>
  </cols>
  <sheetData>
    <row r="1" spans="1:5" s="33" customFormat="1" ht="37" thickBot="1">
      <c r="A1" s="35" t="s">
        <v>918</v>
      </c>
      <c r="B1" s="36" t="s">
        <v>919</v>
      </c>
      <c r="C1" s="36" t="s">
        <v>926</v>
      </c>
      <c r="D1" s="36" t="s">
        <v>924</v>
      </c>
      <c r="E1" s="37" t="s">
        <v>911</v>
      </c>
    </row>
    <row r="2" spans="1:5" ht="196" thickBot="1">
      <c r="A2" s="38" t="s">
        <v>920</v>
      </c>
      <c r="B2" s="39" t="s">
        <v>912</v>
      </c>
      <c r="C2" s="39" t="s">
        <v>922</v>
      </c>
      <c r="D2" s="39" t="s">
        <v>928</v>
      </c>
      <c r="E2" s="40" t="s">
        <v>923</v>
      </c>
    </row>
    <row r="3" spans="1:5" ht="256" thickBot="1">
      <c r="A3" s="38" t="s">
        <v>5</v>
      </c>
      <c r="B3" s="39" t="s">
        <v>912</v>
      </c>
      <c r="C3" s="39" t="s">
        <v>922</v>
      </c>
      <c r="D3" s="39" t="s">
        <v>929</v>
      </c>
      <c r="E3" s="40" t="s">
        <v>923</v>
      </c>
    </row>
    <row r="4" spans="1:5" ht="91" thickBot="1">
      <c r="A4" s="38" t="s">
        <v>63</v>
      </c>
      <c r="B4" s="39" t="s">
        <v>912</v>
      </c>
      <c r="C4" s="39" t="s">
        <v>922</v>
      </c>
      <c r="D4" s="39" t="s">
        <v>930</v>
      </c>
      <c r="E4" s="40" t="s">
        <v>927</v>
      </c>
    </row>
    <row r="5" spans="1:5" ht="75">
      <c r="A5" s="373" t="s">
        <v>64</v>
      </c>
      <c r="B5" s="41" t="s">
        <v>913</v>
      </c>
      <c r="C5" s="376" t="s">
        <v>922</v>
      </c>
      <c r="D5" s="41" t="s">
        <v>932</v>
      </c>
      <c r="E5" s="379" t="s">
        <v>914</v>
      </c>
    </row>
    <row r="6" spans="1:5" ht="90">
      <c r="A6" s="374"/>
      <c r="B6" s="34" t="s">
        <v>931</v>
      </c>
      <c r="C6" s="377"/>
      <c r="D6" s="34" t="s">
        <v>933</v>
      </c>
      <c r="E6" s="380"/>
    </row>
    <row r="7" spans="1:5" ht="106" thickBot="1">
      <c r="A7" s="375"/>
      <c r="B7" s="43" t="s">
        <v>915</v>
      </c>
      <c r="C7" s="378"/>
      <c r="D7" s="43" t="s">
        <v>934</v>
      </c>
      <c r="E7" s="381"/>
    </row>
    <row r="8" spans="1:5" ht="75">
      <c r="A8" s="373" t="s">
        <v>8</v>
      </c>
      <c r="B8" s="41" t="s">
        <v>935</v>
      </c>
      <c r="C8" s="376" t="s">
        <v>922</v>
      </c>
      <c r="D8" s="41" t="s">
        <v>932</v>
      </c>
      <c r="E8" s="379" t="s">
        <v>914</v>
      </c>
    </row>
    <row r="9" spans="1:5" ht="106" thickBot="1">
      <c r="A9" s="375"/>
      <c r="B9" s="43" t="s">
        <v>915</v>
      </c>
      <c r="C9" s="378"/>
      <c r="D9" s="43" t="s">
        <v>936</v>
      </c>
      <c r="E9" s="380"/>
    </row>
    <row r="10" spans="1:5" ht="75">
      <c r="A10" s="373" t="s">
        <v>937</v>
      </c>
      <c r="B10" s="41" t="s">
        <v>913</v>
      </c>
      <c r="C10" s="376" t="s">
        <v>922</v>
      </c>
      <c r="D10" s="41" t="s">
        <v>932</v>
      </c>
      <c r="E10" s="382" t="s">
        <v>914</v>
      </c>
    </row>
    <row r="11" spans="1:5" ht="90">
      <c r="A11" s="374"/>
      <c r="B11" s="34" t="s">
        <v>916</v>
      </c>
      <c r="C11" s="377"/>
      <c r="D11" s="34" t="s">
        <v>933</v>
      </c>
      <c r="E11" s="383"/>
    </row>
    <row r="12" spans="1:5" ht="132" customHeight="1" thickBot="1">
      <c r="A12" s="375"/>
      <c r="B12" s="43" t="s">
        <v>917</v>
      </c>
      <c r="C12" s="378"/>
      <c r="D12" s="43" t="s">
        <v>938</v>
      </c>
      <c r="E12" s="384"/>
    </row>
    <row r="13" spans="1:5" ht="76" thickBot="1">
      <c r="A13" s="44" t="s">
        <v>939</v>
      </c>
      <c r="B13" s="45" t="s">
        <v>912</v>
      </c>
      <c r="C13" s="45" t="s">
        <v>922</v>
      </c>
      <c r="D13" s="45" t="s">
        <v>932</v>
      </c>
      <c r="E13" s="46" t="s">
        <v>914</v>
      </c>
    </row>
    <row r="14" spans="1:5" ht="76" thickBot="1">
      <c r="A14" s="44" t="s">
        <v>12</v>
      </c>
      <c r="B14" s="45" t="s">
        <v>912</v>
      </c>
      <c r="C14" s="45" t="s">
        <v>922</v>
      </c>
      <c r="D14" s="45" t="s">
        <v>932</v>
      </c>
      <c r="E14" s="46" t="s">
        <v>914</v>
      </c>
    </row>
    <row r="15" spans="1:5" ht="76" thickBot="1">
      <c r="A15" s="44" t="s">
        <v>921</v>
      </c>
      <c r="B15" s="45" t="s">
        <v>912</v>
      </c>
      <c r="C15" s="45" t="s">
        <v>922</v>
      </c>
      <c r="D15" s="45" t="s">
        <v>932</v>
      </c>
      <c r="E15" s="46" t="s">
        <v>914</v>
      </c>
    </row>
    <row r="16" spans="1:5" ht="46" thickBot="1">
      <c r="A16" s="44" t="s">
        <v>68</v>
      </c>
      <c r="B16" s="45" t="s">
        <v>912</v>
      </c>
      <c r="C16" s="45" t="s">
        <v>922</v>
      </c>
      <c r="D16" s="45" t="s">
        <v>940</v>
      </c>
      <c r="E16" s="46"/>
    </row>
    <row r="17" spans="1:5" ht="75">
      <c r="A17" s="373" t="s">
        <v>71</v>
      </c>
      <c r="B17" s="41" t="s">
        <v>913</v>
      </c>
      <c r="C17" s="376" t="s">
        <v>922</v>
      </c>
      <c r="D17" s="41" t="s">
        <v>932</v>
      </c>
      <c r="E17" s="382" t="s">
        <v>914</v>
      </c>
    </row>
    <row r="18" spans="1:5" ht="90">
      <c r="A18" s="374"/>
      <c r="B18" s="34" t="s">
        <v>916</v>
      </c>
      <c r="C18" s="377"/>
      <c r="D18" s="34" t="s">
        <v>933</v>
      </c>
      <c r="E18" s="383"/>
    </row>
    <row r="19" spans="1:5" ht="106" thickBot="1">
      <c r="A19" s="375"/>
      <c r="B19" s="43" t="s">
        <v>917</v>
      </c>
      <c r="C19" s="378"/>
      <c r="D19" s="43" t="s">
        <v>934</v>
      </c>
      <c r="E19" s="384"/>
    </row>
    <row r="20" spans="1:5" ht="75">
      <c r="A20" s="373" t="s">
        <v>73</v>
      </c>
      <c r="B20" s="41" t="s">
        <v>913</v>
      </c>
      <c r="C20" s="376" t="s">
        <v>922</v>
      </c>
      <c r="D20" s="41" t="s">
        <v>932</v>
      </c>
      <c r="E20" s="382" t="s">
        <v>914</v>
      </c>
    </row>
    <row r="21" spans="1:5" ht="90">
      <c r="A21" s="374"/>
      <c r="B21" s="34" t="s">
        <v>916</v>
      </c>
      <c r="C21" s="377"/>
      <c r="D21" s="34" t="s">
        <v>941</v>
      </c>
      <c r="E21" s="383"/>
    </row>
    <row r="22" spans="1:5" ht="106" thickBot="1">
      <c r="A22" s="385"/>
      <c r="B22" s="42" t="s">
        <v>917</v>
      </c>
      <c r="C22" s="386"/>
      <c r="D22" s="42" t="s">
        <v>936</v>
      </c>
      <c r="E22" s="387"/>
    </row>
    <row r="24" spans="1:5" ht="54.75" customHeight="1">
      <c r="A24" s="372" t="s">
        <v>925</v>
      </c>
      <c r="B24" s="372"/>
      <c r="C24" s="372"/>
      <c r="D24" s="372"/>
      <c r="E24" s="372"/>
    </row>
  </sheetData>
  <sheetProtection algorithmName="SHA-512" hashValue="haHGlQp4cUTycZc0YFe6v5dJbUC1TiAWZvNOPf6HSK5qt6bdOmNbjycJN5jPTUCHtdsODbR9hhihbQUumiM7tA==" saltValue="tbbqGqkufN01/pzMS8vvGA==" spinCount="100000" sheet="1" objects="1" scenarios="1" sort="0" autoFilter="0"/>
  <autoFilter ref="A1:E1"/>
  <mergeCells count="16">
    <mergeCell ref="A24:E24"/>
    <mergeCell ref="A5:A7"/>
    <mergeCell ref="C5:C7"/>
    <mergeCell ref="A8:A9"/>
    <mergeCell ref="C8:C9"/>
    <mergeCell ref="A10:A12"/>
    <mergeCell ref="C10:C12"/>
    <mergeCell ref="E5:E7"/>
    <mergeCell ref="E8:E9"/>
    <mergeCell ref="E10:E12"/>
    <mergeCell ref="A17:A19"/>
    <mergeCell ref="C17:C19"/>
    <mergeCell ref="E17:E19"/>
    <mergeCell ref="A20:A22"/>
    <mergeCell ref="C20:C22"/>
    <mergeCell ref="E20:E22"/>
  </mergeCells>
  <pageMargins left="0.7" right="0.7" top="0.75" bottom="0.75" header="0.3" footer="0.3"/>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00EE4962A7C042BCBA807376F86512" ma:contentTypeVersion="3" ma:contentTypeDescription="Create a new document." ma:contentTypeScope="" ma:versionID="82745f8bfc7c26ff4cd561785e6455a3">
  <xsd:schema xmlns:xsd="http://www.w3.org/2001/XMLSchema" xmlns:xs="http://www.w3.org/2001/XMLSchema" xmlns:p="http://schemas.microsoft.com/office/2006/metadata/properties" xmlns:ns3="55fc2912-cd5c-4189-9dd3-f6163eb45ce6" targetNamespace="http://schemas.microsoft.com/office/2006/metadata/properties" ma:root="true" ma:fieldsID="01cb978a25952923a0c2564ddcfdc360" ns3:_="">
    <xsd:import namespace="55fc2912-cd5c-4189-9dd3-f6163eb45ce6"/>
    <xsd:element name="properties">
      <xsd:complexType>
        <xsd:sequence>
          <xsd:element name="documentManagement">
            <xsd:complexType>
              <xsd:all>
                <xsd:element ref="ns3:SharedWithUsers" minOccurs="0"/>
                <xsd:element ref="ns3:SharedWithDetails" minOccurs="0"/>
                <xsd:element ref="ns3: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fc2912-cd5c-4189-9dd3-f6163eb45ce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4BA103-8F88-4A97-9EBD-AC58B18AB81D}">
  <ds:schemaRefs>
    <ds:schemaRef ds:uri="http://schemas.microsoft.com/office/2006/documentManagement/types"/>
    <ds:schemaRef ds:uri="http://schemas.microsoft.com/office/2006/metadata/properties"/>
    <ds:schemaRef ds:uri="http://purl.org/dc/elements/1.1/"/>
    <ds:schemaRef ds:uri="http://purl.org/dc/terms/"/>
    <ds:schemaRef ds:uri="55fc2912-cd5c-4189-9dd3-f6163eb45ce6"/>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E9089D6C-B2A6-43A4-A470-8C05F18F79F4}">
  <ds:schemaRefs>
    <ds:schemaRef ds:uri="http://schemas.microsoft.com/sharepoint/v3/contenttype/forms"/>
  </ds:schemaRefs>
</ds:datastoreItem>
</file>

<file path=customXml/itemProps3.xml><?xml version="1.0" encoding="utf-8"?>
<ds:datastoreItem xmlns:ds="http://schemas.openxmlformats.org/officeDocument/2006/customXml" ds:itemID="{AC7F97E9-9001-407F-9199-C46CA2D49D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fc2912-cd5c-4189-9dd3-f6163eb45c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Form</vt:lpstr>
      <vt:lpstr>Supplier Type &amp; DD</vt:lpstr>
    </vt:vector>
  </TitlesOfParts>
  <Manager>Matthew.J.Stelloh@jci.com</Manager>
  <Company>Johnson Controls,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Matthew.J.Stelloh@jci.com</dc:creator>
  <cp:lastModifiedBy>K</cp:lastModifiedBy>
  <cp:lastPrinted>2018-05-22T20:01:24Z</cp:lastPrinted>
  <dcterms:created xsi:type="dcterms:W3CDTF">2011-11-21T20:15:04Z</dcterms:created>
  <dcterms:modified xsi:type="dcterms:W3CDTF">2019-03-19T22:51:21Z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0x0101001E00EE4962A7C042BCBA807376F86512</vt:lpwstr>
  </property>
  <property fmtid="{D5CDD505-2E9C-101B-9397-08002B2CF9AE}" pid="3" name="IsMyDocuments">
    <vt:bool>true</vt:bool>
  </property>
  <property fmtid="{D5CDD505-2E9C-101B-9397-08002B2CF9AE}" pid="4" name="MSIP_Label_6be01c0c-f9b3-4dc4-af0b-a82110cc37cd_Enabled">
    <vt:lpwstr>True</vt:lpwstr>
  </property>
  <property fmtid="{D5CDD505-2E9C-101B-9397-08002B2CF9AE}" pid="5" name="MSIP_Label_6be01c0c-f9b3-4dc4-af0b-a82110cc37cd_SiteId">
    <vt:lpwstr>a1f1e214-7ded-45b6-81a1-9e8ae3459641</vt:lpwstr>
  </property>
  <property fmtid="{D5CDD505-2E9C-101B-9397-08002B2CF9AE}" pid="6" name="MSIP_Label_6be01c0c-f9b3-4dc4-af0b-a82110cc37cd_Ref">
    <vt:lpwstr>https://api.informationprotection.azure.com/api/a1f1e214-7ded-45b6-81a1-9e8ae3459641</vt:lpwstr>
  </property>
  <property fmtid="{D5CDD505-2E9C-101B-9397-08002B2CF9AE}" pid="7" name="MSIP_Label_6be01c0c-f9b3-4dc4-af0b-a82110cc37cd_SetBy">
    <vt:lpwstr>creedt5@jci.com</vt:lpwstr>
  </property>
  <property fmtid="{D5CDD505-2E9C-101B-9397-08002B2CF9AE}" pid="8" name="MSIP_Label_6be01c0c-f9b3-4dc4-af0b-a82110cc37cd_SetDate">
    <vt:lpwstr>2018-09-20T12:35:02.4351299-04:00</vt:lpwstr>
  </property>
  <property fmtid="{D5CDD505-2E9C-101B-9397-08002B2CF9AE}" pid="9" name="MSIP_Label_6be01c0c-f9b3-4dc4-af0b-a82110cc37cd_Name">
    <vt:lpwstr>Internal </vt:lpwstr>
  </property>
  <property fmtid="{D5CDD505-2E9C-101B-9397-08002B2CF9AE}" pid="10" name="MSIP_Label_6be01c0c-f9b3-4dc4-af0b-a82110cc37cd_Application">
    <vt:lpwstr>Microsoft Azure Information Protection</vt:lpwstr>
  </property>
  <property fmtid="{D5CDD505-2E9C-101B-9397-08002B2CF9AE}" pid="11" name="MSIP_Label_6be01c0c-f9b3-4dc4-af0b-a82110cc37cd_Extended_MSFT_Method">
    <vt:lpwstr>Automatic</vt:lpwstr>
  </property>
  <property fmtid="{D5CDD505-2E9C-101B-9397-08002B2CF9AE}" pid="12" name="Information Classification">
    <vt:lpwstr>Internal </vt:lpwstr>
  </property>
</Properties>
</file>